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70" windowWidth="9720" windowHeight="7350" tabRatio="816" activeTab="1"/>
  </bookViews>
  <sheets>
    <sheet name="ใบผ่านทั่วไป " sheetId="1" r:id="rId1"/>
    <sheet name="รายงานรับ-จ่ายเงินสด (3)" sheetId="2" r:id="rId2"/>
    <sheet name="งบทดลองก่อน" sheetId="3" r:id="rId3"/>
    <sheet name="หมายเหตุประกอบงบทดลอง" sheetId="4" r:id="rId4"/>
    <sheet name="งบทดลองหลัง" sheetId="5" r:id="rId5"/>
    <sheet name="หมายเหตุ(1)ประกอบงบทดลอง" sheetId="6" r:id="rId6"/>
    <sheet name="กระดาษทำการงบทดลองปิดสิ้นปี " sheetId="7" r:id="rId7"/>
    <sheet name="ลูกหนี้เงินทุนศฐ" sheetId="8" r:id="rId8"/>
    <sheet name="ลูกหนี้เงินยืมสะสม" sheetId="9" r:id="rId9"/>
    <sheet name="รายจ่ายรอจ่าย " sheetId="10" r:id="rId10"/>
    <sheet name="รายจ่ายค้างจ่าย" sheetId="11" r:id="rId11"/>
    <sheet name="เงินอุดหนุนค้างจ่าย" sheetId="12" r:id="rId12"/>
    <sheet name="งบเงินรับ-จ่ายสิ้นปี" sheetId="13" r:id="rId13"/>
    <sheet name="งบแสดงผลการดำเนินงาน" sheetId="14" r:id="rId14"/>
    <sheet name="งบแสดงฐานะทางการเงิน" sheetId="15" r:id="rId15"/>
    <sheet name="งบเงินสะสม" sheetId="16" r:id="rId16"/>
    <sheet name="รายงานยอดเงินสะสมที่นำไปใช้ได้" sheetId="17" r:id="rId17"/>
    <sheet name="รายจ่ายจากเงินสะสม" sheetId="18" r:id="rId18"/>
  </sheets>
  <externalReferences>
    <externalReference r:id="rId21"/>
  </externalReferences>
  <definedNames>
    <definedName name="_xlnm.Print_Area" localSheetId="6">'กระดาษทำการงบทดลองปิดสิ้นปี '!$A$1:$J$47</definedName>
    <definedName name="_xlnm.Print_Area" localSheetId="2">'งบทดลองก่อน'!$A$1:$G$56</definedName>
    <definedName name="_xlnm.Print_Area" localSheetId="11">'เงินอุดหนุนค้างจ่าย'!#REF!</definedName>
    <definedName name="_xlnm.Print_Area" localSheetId="1">'รายงานรับ-จ่ายเงินสด (3)'!$A$1:$I$98</definedName>
    <definedName name="_xlnm.Print_Titles" localSheetId="6">'กระดาษทำการงบทดลองปิดสิ้นปี '!$1:$7</definedName>
    <definedName name="_xlnm.Print_Titles" localSheetId="17">'รายจ่ายจากเงินสะสม'!$2:$7</definedName>
    <definedName name="_xlnm.Print_Titles" localSheetId="3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<sst xmlns="http://schemas.openxmlformats.org/spreadsheetml/2006/main" count="855" uniqueCount="625">
  <si>
    <t xml:space="preserve">    ค่าครุภัณฑ์ (หมายเหตุ1)</t>
  </si>
  <si>
    <t xml:space="preserve">    ค่าที่ดินและสิ่งก่อสร้าง(หมายเหตุ2)</t>
  </si>
  <si>
    <t>(  นายสยาม   สังข์ศร  )</t>
  </si>
  <si>
    <t xml:space="preserve">                       รักษาราชการหัวหน้าส่วนการคลัง</t>
  </si>
  <si>
    <t>ลูกหนี้ - ภาษีบำรุงท้องที่</t>
  </si>
  <si>
    <t>ลูกหนี้ - บัญชีเงินุทนโครงการเศรษฐกิจฯ</t>
  </si>
  <si>
    <t>จำนวนเงินตาม</t>
  </si>
  <si>
    <t>ตั้งแต่วันที่   1    เดือน   ตุลาคม    พ.ศ.   2552    ถึงวันที่   30   เดือน    กันยายน    พ.ศ.    2553</t>
  </si>
  <si>
    <t>บริหารงานทั่วไป</t>
  </si>
  <si>
    <t>งานบริหารงานทั่วไป</t>
  </si>
  <si>
    <t>งานบริหารงานคลัง</t>
  </si>
  <si>
    <t>เคหะและชุมชน</t>
  </si>
  <si>
    <t>ไฟฟ้าและถนน</t>
  </si>
  <si>
    <t>ส่งเสริมฯ</t>
  </si>
  <si>
    <t>สร้างความเข้มแข็งฯ</t>
  </si>
  <si>
    <t>การศาสนาฯ</t>
  </si>
  <si>
    <t>กีฬาฯ</t>
  </si>
  <si>
    <t>อนุรักษ์ฯ</t>
  </si>
  <si>
    <t>รักษาความสงบภายใน</t>
  </si>
  <si>
    <t>งบรายรับ   -   รายจ่ายงบประมาณรายจ่าย    ประจำปี    2553</t>
  </si>
  <si>
    <t>ตั้งแต่วันที่   1   เดือน   ตุลาคม   พ.ศ.  2552    ถึงวันที่   30   เดือน   กันยายน   พ.ศ.  2553</t>
  </si>
  <si>
    <t>ณ     วันที่     30     เดือน   กันยายน     พ.ศ.    2553</t>
  </si>
  <si>
    <t xml:space="preserve">  เงินคงเหลือ   เมื่อวันที่   30   กันยายน    2553</t>
  </si>
  <si>
    <t xml:space="preserve">          เงินสะสม   ณ   วันที่   30   กันยายน   2553</t>
  </si>
  <si>
    <t>ประจำเดือน   กันยายน  2553</t>
  </si>
  <si>
    <r>
      <t xml:space="preserve">    </t>
    </r>
    <r>
      <rPr>
        <b/>
        <u val="single"/>
        <sz val="14"/>
        <rFont val="Cordia New"/>
        <family val="2"/>
      </rPr>
      <t>คำอธิบาย</t>
    </r>
    <r>
      <rPr>
        <b/>
        <sz val="14"/>
        <rFont val="Cordia New"/>
        <family val="2"/>
      </rPr>
      <t xml:space="preserve">   เพื่อบันทึก</t>
    </r>
  </si>
  <si>
    <t xml:space="preserve">                    ผู้อนุมัติ</t>
  </si>
  <si>
    <t xml:space="preserve">              ผู้บันทึกบัญชี</t>
  </si>
  <si>
    <t xml:space="preserve"> ณ     วันที่    30   เดือน   กันยายน  พ.ศ.  2553</t>
  </si>
  <si>
    <t>ณ   วันที่  30  กันยายน  2553</t>
  </si>
  <si>
    <t>ณ   วันที่ 30 กันยายน   2553</t>
  </si>
  <si>
    <t>ลูกหนี้เงินยืมนอกงบประมาณ</t>
  </si>
  <si>
    <t>ลูกหนี้เงินยืมเงินสะสม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</si>
  <si>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</si>
  <si>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</si>
  <si>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เงินอุดหนุนเฉพาะกิจ - ไทยเข้มแข็ง</t>
  </si>
  <si>
    <t>เงินอุดหนุนทั่วไป - ไทยเข้มแข็ง</t>
  </si>
  <si>
    <t xml:space="preserve">รายรับ </t>
  </si>
  <si>
    <t>บัญชีเงินเกินบัญชี</t>
  </si>
  <si>
    <t>เงินอุดหนุนค้างจ่าย</t>
  </si>
  <si>
    <t>บัญชีเงินทุนโครงการเศรษฐกิจชุมชน</t>
  </si>
  <si>
    <t xml:space="preserve">          เลขที่ …. 13.../..09.. / 2553…….</t>
  </si>
  <si>
    <t xml:space="preserve">  เดบิท  บัญชีเงินรายรับ</t>
  </si>
  <si>
    <t xml:space="preserve">              เงินอุดหนุนเฉพาะกิจ</t>
  </si>
  <si>
    <t xml:space="preserve">              เงินอุดหนุนทั่วไป  - ไทยเข้มแข็ง</t>
  </si>
  <si>
    <t xml:space="preserve">              เงินอุดหนุนทั่วไป  - อาหารเสริม(นม)</t>
  </si>
  <si>
    <t xml:space="preserve">                       เครดิต    บัญชีรายจ่าย</t>
  </si>
  <si>
    <t xml:space="preserve">                                      เงินอุดหนุนทั่วไป  - ไทยเข้มแข็ง</t>
  </si>
  <si>
    <t xml:space="preserve">                                      เงินอุดหนุน เฉพาะกิจ</t>
  </si>
  <si>
    <t xml:space="preserve">                                      เงินอุดหนุนเฉพาะกิจค้างจ่าย</t>
  </si>
  <si>
    <t xml:space="preserve">                                      เงินอุดหนุนทั่วไปค้างจ่าย</t>
  </si>
  <si>
    <t xml:space="preserve">                                      เงินสะสม</t>
  </si>
  <si>
    <t xml:space="preserve">                                      เงินสำรองเงินสะสม</t>
  </si>
  <si>
    <t xml:space="preserve">                                      ปิดบัญชีรายจ่ายเข้าบัญชีเงินสะสม</t>
  </si>
  <si>
    <t xml:space="preserve"> งบทดลอง    </t>
  </si>
  <si>
    <t xml:space="preserve"> ณ     วันที่    30   เดือน  กันยายน  พ.ศ.  2553</t>
  </si>
  <si>
    <t>ลูกหนี้- เงินทุนโครงการเศรษฐกิจชุมชน</t>
  </si>
  <si>
    <t xml:space="preserve">  เงินฝาก    ธกส.      -  ออมทรัพย์    291-2-49401-5</t>
  </si>
  <si>
    <t xml:space="preserve">  เงินสะสมยกมา  เมื่อวันที่   1  ตุลาคม   2552</t>
  </si>
  <si>
    <r>
      <t xml:space="preserve"> </t>
    </r>
    <r>
      <rPr>
        <u val="single"/>
        <sz val="14"/>
        <rFont val="AngsanaUPC"/>
        <family val="1"/>
      </rPr>
      <t>บวก</t>
    </r>
    <r>
      <rPr>
        <sz val="14"/>
        <rFont val="AngsanaUPC"/>
        <family val="1"/>
      </rPr>
      <t xml:space="preserve">  รายรับจริงงวดนี้สูงกว่าจ่ายจริง</t>
    </r>
  </si>
  <si>
    <t xml:space="preserve">          เงินอุดหนนเฉพาะกิจค้างจ่าย</t>
  </si>
  <si>
    <t xml:space="preserve">          ภาษีหัก ณ ที่จ่าย</t>
  </si>
  <si>
    <t xml:space="preserve">          เบิกเกินรับคืน(โครงการเศรษฐกิจชุมชน)</t>
  </si>
  <si>
    <t xml:space="preserve">          รายจ่ายค้างจ่ายปี 52</t>
  </si>
  <si>
    <t xml:space="preserve">         สำรองเงินสะสม</t>
  </si>
  <si>
    <t>ณ วันที่ 30  กันยายน  2553</t>
  </si>
  <si>
    <t xml:space="preserve">บัญชีเงินเกินบัญชี  </t>
  </si>
  <si>
    <t>หมายเหตุ  1</t>
  </si>
  <si>
    <t>หมายเหตุ  2</t>
  </si>
  <si>
    <t>รายละเอียดลูกหนี้เงินยืมเงินสะสม</t>
  </si>
  <si>
    <t>ผู้ยืม</t>
  </si>
  <si>
    <t>เงินสวัสดิการสงเคราะห์เบี้ยยังชีพผู้พิการ</t>
  </si>
  <si>
    <t>นายสยาม   สังข์ศร</t>
  </si>
  <si>
    <t>ที่สัญญา</t>
  </si>
  <si>
    <t>1/2553</t>
  </si>
  <si>
    <t>หมายเหตุ  3</t>
  </si>
  <si>
    <t xml:space="preserve">ลูกหนี้ - ภาษีบำรุงท้องที่ </t>
  </si>
  <si>
    <t xml:space="preserve">ลูกหนี้  -เงินทุนโครงการเศรษฐกิจชุมชน  </t>
  </si>
  <si>
    <t xml:space="preserve">ลูกหนี้ - เงินยืมเงินสะสม  </t>
  </si>
  <si>
    <t>เงินรับฝาก (หมายเหตุ 1)</t>
  </si>
  <si>
    <t xml:space="preserve">บัญชีรายจ่ายค้างจ่าย </t>
  </si>
  <si>
    <t xml:space="preserve">บัญชีรายจ่ายรอจ่าย  </t>
  </si>
  <si>
    <t>หมายเหตุ  ประกอบงบทดลอง(หลังปิดบัญชี)</t>
  </si>
  <si>
    <t>ค่าใช้จ่ายในการจัดเก็บภาษีบำรุงท้องที่  5%</t>
  </si>
  <si>
    <t>ส่วนลดในการจัดเก็บภาษีบำรุงท้องที่ 6%</t>
  </si>
  <si>
    <t>เงินรับฝากอื่น ๆ</t>
  </si>
  <si>
    <t xml:space="preserve"> - ค่าปรับผิดสัญญา - โครงการเงินอุดหนุนทั่วไป</t>
  </si>
  <si>
    <t>ภายใต้แผนปฏิบัติการไทยเข้มแข็ง 2555</t>
  </si>
  <si>
    <t xml:space="preserve"> -  ค่าขายแบบแปลน-โครงการเงินอุดหนุนทั่วไป</t>
  </si>
  <si>
    <t xml:space="preserve">  ลูกหนี้ - ภาษีบำรุงท้องที่ (หมายเหตุ 1)</t>
  </si>
  <si>
    <t xml:space="preserve">  ลูกหนี้ - บัญชีเงินทุนโครงการเศรษฐกิจชุมชน (หมายเหตุ 2)</t>
  </si>
  <si>
    <t xml:space="preserve">  ลูกหนี้ - บัญชีเงินยืมเงินสะสม (หมายเหตุ 3)</t>
  </si>
  <si>
    <t xml:space="preserve">  รายจ่ายค้างจ่าย   ( หมายเหตุ 4)</t>
  </si>
  <si>
    <t xml:space="preserve">  รายจ่ายรอจ่าย  (หมายเหตุ 5)</t>
  </si>
  <si>
    <t xml:space="preserve">  เงินอุดหนุนค้างจ่าย (หมายเหตุ 6)</t>
  </si>
  <si>
    <t xml:space="preserve">  เงินเกินบัญชี </t>
  </si>
  <si>
    <t>รายจ่ายที่รอจ่าย</t>
  </si>
  <si>
    <t>ประจำปีงบประมาณ 2553</t>
  </si>
  <si>
    <t>804/2553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</si>
  <si>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</si>
  <si>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</si>
  <si>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</si>
  <si>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805/2553</t>
  </si>
  <si>
    <t>หมวดค่าตอบแทน(ส่วนการคลัง)</t>
  </si>
  <si>
    <t>806/2553</t>
  </si>
  <si>
    <t>หมวดค่าตอบแทน(ส่วนโยธา)</t>
  </si>
  <si>
    <t>807/2553</t>
  </si>
  <si>
    <t>หมวดค่าตอบแทน(ส่วนการศึกษา)</t>
  </si>
  <si>
    <t xml:space="preserve">รายจ่ายค้างจ่าย  </t>
  </si>
  <si>
    <t>ปีงบประมาณ     2553</t>
  </si>
  <si>
    <t xml:space="preserve">  1.  เงินอุดหนุนทั่วไป -เบี้ยยังชีพคนชรา(ปี52)</t>
  </si>
  <si>
    <t>หมวด ค่าวัสดุ</t>
  </si>
  <si>
    <t xml:space="preserve"> ประเภท ค่าวัสดุอื่น ๆ (อาหารเสริม (นม) )</t>
  </si>
  <si>
    <t xml:space="preserve">  2.  เงินอุดหนุนทั่วไป - อาหารเสริม (นม)</t>
  </si>
  <si>
    <t xml:space="preserve">  3.  เงินอุดหนุนทั่วไป  - ไทยเข้มแข็ง</t>
  </si>
  <si>
    <t xml:space="preserve">  3.  เงินอุดหนุนทั่วไป  - อาหารกลางวัน</t>
  </si>
  <si>
    <t>ประเภท แหล่งน้ำ โครงการขุดลอกสระน้ำ</t>
  </si>
  <si>
    <t>ภายในหมู่บ้าน ม.2</t>
  </si>
  <si>
    <t>หมายเหตุ 4</t>
  </si>
  <si>
    <t>หมายเหตุ 5</t>
  </si>
  <si>
    <t>หมายเหตุ 6</t>
  </si>
  <si>
    <t>หมายเหตุ ประกอบงบแสดงฐานะทางการเงิน</t>
  </si>
  <si>
    <r>
      <t xml:space="preserve">     </t>
    </r>
    <r>
      <rPr>
        <b/>
        <u val="single"/>
        <sz val="14"/>
        <rFont val="Cordia New"/>
        <family val="2"/>
      </rPr>
      <t>รายรับตามงบประมาณ</t>
    </r>
  </si>
  <si>
    <r>
      <t xml:space="preserve">     </t>
    </r>
    <r>
      <rPr>
        <b/>
        <u val="single"/>
        <sz val="14"/>
        <rFont val="Cordia New"/>
        <family val="2"/>
      </rPr>
      <t>รายได้</t>
    </r>
  </si>
  <si>
    <r>
      <t xml:space="preserve">    </t>
    </r>
    <r>
      <rPr>
        <b/>
        <u val="single"/>
        <sz val="14"/>
        <rFont val="Cordia New"/>
        <family val="2"/>
      </rPr>
      <t>รายจ่ายตามงบประมาณรายจ่าย</t>
    </r>
  </si>
  <si>
    <r>
      <t xml:space="preserve">  </t>
    </r>
    <r>
      <rPr>
        <b/>
        <sz val="14"/>
        <rFont val="Cordia New"/>
        <family val="2"/>
      </rPr>
      <t>รายจ่ายเพื่อการลงทุน</t>
    </r>
  </si>
  <si>
    <r>
      <t xml:space="preserve">  </t>
    </r>
    <r>
      <rPr>
        <b/>
        <sz val="14"/>
        <rFont val="Cordia New"/>
        <family val="2"/>
      </rPr>
      <t>หมวดค่าครุภัณฑ์  ที่ดิน  และสิ่งก่อสร้าง</t>
    </r>
  </si>
  <si>
    <r>
      <t xml:space="preserve">  </t>
    </r>
    <r>
      <rPr>
        <sz val="14"/>
        <rFont val="Cordia New"/>
        <family val="2"/>
      </rPr>
      <t>2.5 แผนงานสร้างความเข้มแข็งของชุมชน</t>
    </r>
  </si>
  <si>
    <t>รายรับจริงประกอบงบทดลองและรายงานรับ-จ่ายเงินสด</t>
  </si>
  <si>
    <t>วันที่   30   กันยายน   2553</t>
  </si>
  <si>
    <t>รับจริงทั้งปี</t>
  </si>
  <si>
    <t>รายได้จัดเก็บเอง</t>
  </si>
  <si>
    <t>หมวดภาษีอากร</t>
  </si>
  <si>
    <t>0100</t>
  </si>
  <si>
    <t>(1) ภาษีโรงเรือนและทีดิน</t>
  </si>
  <si>
    <t>0101</t>
  </si>
  <si>
    <t>(2) ภาษีบำรุงท้องที่</t>
  </si>
  <si>
    <t>0102</t>
  </si>
  <si>
    <t>(3) ภาษีป้าย</t>
  </si>
  <si>
    <t>0103</t>
  </si>
  <si>
    <t>(4) อากรการฆ่าสัตว์</t>
  </si>
  <si>
    <t>0104</t>
  </si>
  <si>
    <t>(5) ภาษีบำรุง อบจ.จากสถานค้าปลีกยาสูบ</t>
  </si>
  <si>
    <t>0105</t>
  </si>
  <si>
    <t>(6) ภาษีบำรุง อบจ.จากสถานค้าปลีกน้ำมัน</t>
  </si>
  <si>
    <t>0106</t>
  </si>
  <si>
    <t>หมวดค่าธรรมเนียม ค่าปรับและใบอนุญาต</t>
  </si>
  <si>
    <t>0120</t>
  </si>
  <si>
    <t>(1) ค่าธรรมเนียมเกี่ยวกับควบคุมการฆ่าสัตว์และจำหน่ายเนื้อสัตว์</t>
  </si>
  <si>
    <t>0121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</si>
  <si>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</si>
  <si>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</si>
  <si>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</si>
  <si>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</si>
  <si>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</si>
  <si>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</si>
  <si>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(5) ค่าธรรมเนียมเกี่ยวกับการควบคุมอาคาร</t>
  </si>
  <si>
    <t>0125</t>
  </si>
  <si>
    <t>(6) ค่าธรรมเนียมเก็บและขนขยะมูลฝอย</t>
  </si>
  <si>
    <t>0126</t>
  </si>
  <si>
    <t>(7) ค่าธรรมเนียมเก็บและขนอุจจาระหรือสิ่งปฏิกูล</t>
  </si>
  <si>
    <t>0127</t>
  </si>
  <si>
    <t>(8) ค่าธรรมเนียมในการออกหนังสือรับรองการแจ้งการจัดตั้งสถานที่จำหน่าย</t>
  </si>
  <si>
    <t>0128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</si>
  <si>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</si>
  <si>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</si>
  <si>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0129</t>
  </si>
  <si>
    <t>(10) ค่าธรรมเนียมปิดแผ่นป้ายประกาศหรือเขียนข้อความหรือภาพ ติดตั้ง เขียน</t>
  </si>
  <si>
    <t>0130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</si>
  <si>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</si>
  <si>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</si>
  <si>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0131</t>
  </si>
  <si>
    <t>(12) ค่าธรรมเนียมเกี่ยวกับบัตรประจำตัวประชาชน</t>
  </si>
  <si>
    <t>0132</t>
  </si>
  <si>
    <t>(13) ค่าธรรมเนียมเกี่ยวกับโรคพิษสุนัขบ้า</t>
  </si>
  <si>
    <t>0133</t>
  </si>
  <si>
    <t>(14) ค่าธรรมเนียมเกี่ยวกับการส่งเสริมและรักษาคุณภาพสิ่งแวดล้อมแห่งชาติ</t>
  </si>
  <si>
    <t>0134</t>
  </si>
  <si>
    <t>(15) ค่าธรรมเนียมบำรุง อบจ.จากผู้เข้าพักโรงแรม</t>
  </si>
  <si>
    <t>0135</t>
  </si>
  <si>
    <t>(16) ค่าปรับผู้กระทำผิดกฎหมายการจัดระเบียบจอดยานยนต์</t>
  </si>
  <si>
    <t>0136</t>
  </si>
  <si>
    <t>(17) ค่าปรับผู้กระทำผิดกฎหมายจราจรทางบก</t>
  </si>
  <si>
    <t>0137</t>
  </si>
  <si>
    <t>(18) ค่าปรับผู้กระทำผิดกฎหมายการป้องกันและระงับอัคคีภัย</t>
  </si>
  <si>
    <t>0138</t>
  </si>
  <si>
    <t>(19) ค่าปรับผู้กระทำผิดกฎหมายและข้อบังคับท้องถิ่น</t>
  </si>
  <si>
    <t>0139</t>
  </si>
  <si>
    <t>(20) ค่าปรับการผิดสัญญา</t>
  </si>
  <si>
    <t>0140</t>
  </si>
  <si>
    <t>(21) ค่าปรับอื่นๆ</t>
  </si>
  <si>
    <t>0141</t>
  </si>
  <si>
    <t>(22) ค่าใบอนุญาตรับทำการเก็บ ขน หรือกำจัด สิ่งปฏิกูลหรือมูลฝอย</t>
  </si>
  <si>
    <t>0142</t>
  </si>
  <si>
    <t>(23) ค่าใบอนุญาตจัดตั้งตลาด</t>
  </si>
  <si>
    <t>0143</t>
  </si>
  <si>
    <t>(24) ค่าใบอนุญาตจัดตั้งสถานที่จำหน่ายอาหารหรือสถานที่สะสมอาหารใน</t>
  </si>
  <si>
    <t>0144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</si>
  <si>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</si>
  <si>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</si>
  <si>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0145</t>
  </si>
  <si>
    <t>(26) ค่าใบอนุญาตเกี่ยวกับการควบคุมอาคาร</t>
  </si>
  <si>
    <t>0146</t>
  </si>
  <si>
    <t>(27) ค่าใบอนุญาตเกี่ยวกับการโฆษณาโดยใช้เครื่องขยายเสียง</t>
  </si>
  <si>
    <t>0147</t>
  </si>
  <si>
    <t>(28) ค่าใบอนุญาตอื่นๆ</t>
  </si>
  <si>
    <t>0148</t>
  </si>
  <si>
    <t>หมวดรายได้จากทรัพย์สิน</t>
  </si>
  <si>
    <t>(1) ค่าเช่าที่ดิน</t>
  </si>
  <si>
    <t>0200</t>
  </si>
  <si>
    <t>(2) ค่าเช่าหรือค่าบริการสถานที่</t>
  </si>
  <si>
    <t>0201</t>
  </si>
  <si>
    <t>(3) ดอกเบี้ย</t>
  </si>
  <si>
    <t>0202</t>
  </si>
  <si>
    <t>(4) เงินปันผลหรือเงินรางวัลต่างๆ</t>
  </si>
  <si>
    <t>0203</t>
  </si>
  <si>
    <t>(5) ค่าตอบแทนตามที่กฎหมายกำหนด</t>
  </si>
  <si>
    <t>0204</t>
  </si>
  <si>
    <t>หมวดรายได้จากสาธารณูปโภคและการพาณิชย์</t>
  </si>
  <si>
    <t>0250</t>
  </si>
  <si>
    <t>(1) เงินช่วยเหลือท้องถิ่นจากกิจการเฉพาะการ</t>
  </si>
  <si>
    <t>0251</t>
  </si>
  <si>
    <t>(2) เงินสะสมจากการโอนกิจการสาธารณูปโภคหรือการพาณิชย์</t>
  </si>
  <si>
    <t>0252</t>
  </si>
  <si>
    <t>(3) รายได้จากสาธารณูปโภคและการพาณิชย์</t>
  </si>
  <si>
    <t>0253</t>
  </si>
  <si>
    <t>หมวดรายได้เบ็ดเตล็ด</t>
  </si>
  <si>
    <t>(1) เงินที่มีผู้อุทิศให้</t>
  </si>
  <si>
    <t>0300</t>
  </si>
  <si>
    <t>(2) ค่าขายแบบแปลน</t>
  </si>
  <si>
    <t>0301</t>
  </si>
  <si>
    <t>(3) ค่าเขียนแบบแปลน</t>
  </si>
  <si>
    <t>0302</t>
  </si>
  <si>
    <t>(4) ค่าจำหน่ายแบบพิมพ์และคำร้อง</t>
  </si>
  <si>
    <t>0303</t>
  </si>
  <si>
    <t>(5) ค่ารับรองสำเนาและถ่ายเอกสาร</t>
  </si>
  <si>
    <t>0304</t>
  </si>
  <si>
    <t>(6) ค่าสมัคสามาชิกห้องสมุด</t>
  </si>
  <si>
    <t>0305</t>
  </si>
  <si>
    <t>(7) รายได้เบ็ดเตล็ดอื่นๆ</t>
  </si>
  <si>
    <t>0306</t>
  </si>
  <si>
    <t>หมวดรายได้จากทุน</t>
  </si>
  <si>
    <t>0350</t>
  </si>
  <si>
    <t>(1) ค่าขายทอดตลาดทรัพย์สิน</t>
  </si>
  <si>
    <t>0351</t>
  </si>
  <si>
    <t>รายได้ที่รัฐบาลเก็บแล้วจัดสรรให้องค์กรปกครองส่วนท้องถิ่น หมวดภาษีจัดสรร</t>
  </si>
  <si>
    <t>1000</t>
  </si>
  <si>
    <t>(1) ภาษีมูลค่าเพิ่ม</t>
  </si>
  <si>
    <t>1002</t>
  </si>
  <si>
    <t xml:space="preserve"> - ( 1 ใน 9)</t>
  </si>
  <si>
    <t xml:space="preserve"> - พรบ. อบจ.</t>
  </si>
  <si>
    <t>(2) ภาษีธุรกิจเฉพาะ</t>
  </si>
  <si>
    <t>1004</t>
  </si>
  <si>
    <t>(3) ภาษีสุราและเบียร์</t>
  </si>
  <si>
    <t>1005</t>
  </si>
  <si>
    <t>(4) ภาษีสรรพสามิต</t>
  </si>
  <si>
    <t>1006</t>
  </si>
  <si>
    <t>(5) ภาษีและค่าธรรมเนียมรถยนต์และล้อเลื่อน</t>
  </si>
  <si>
    <t>1001</t>
  </si>
  <si>
    <t>(6) ค่าธรรมเนียมจดทะเบียนอสังหาริมทรัพย์</t>
  </si>
  <si>
    <t>1013</t>
  </si>
  <si>
    <t>(7) ภาษีการพนัน</t>
  </si>
  <si>
    <t>1007</t>
  </si>
  <si>
    <t>(8) ค่าภาคหลวงแร่</t>
  </si>
  <si>
    <t>1010</t>
  </si>
  <si>
    <t>(9) ค่าภาคหลวงปิโตรเลียม</t>
  </si>
  <si>
    <t>1011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</si>
  <si>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</si>
  <si>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</si>
  <si>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</si>
  <si>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</si>
  <si>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</si>
  <si>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(4) เงินอุดหนุนเฉพาะกิจ(เบี้ยยังชีพคนชรา)</t>
  </si>
  <si>
    <t>3000</t>
  </si>
  <si>
    <t>(5) เงินอุดหนุนเฉพาะกิจ(อาหารเสริม(นม))</t>
  </si>
  <si>
    <t>(4) เงินอุดหนุนเฉพาะกิจ(เบี้ยยังชีพผู้พิการหรือทุพพลภาพ)</t>
  </si>
  <si>
    <t>(5) เงินอุดหนุนเฉพาะกิจ(โครงการไทยเข้มแข็ง)</t>
  </si>
  <si>
    <r>
      <t xml:space="preserve">    </t>
    </r>
    <r>
      <rPr>
        <b/>
        <u val="single"/>
        <sz val="14"/>
        <rFont val="Cordia New"/>
        <family val="2"/>
      </rPr>
      <t>รายจ่ายจำแนกตามแผนงาน</t>
    </r>
  </si>
  <si>
    <t>เลขที่ฎีกา</t>
  </si>
  <si>
    <t>หมวด/ประเภท</t>
  </si>
  <si>
    <t>จำนวนเงินที่รอจ่าย</t>
  </si>
  <si>
    <t>หมวดที่ดินและสิ่งก่อสร้าง</t>
  </si>
  <si>
    <t>รายละเอียดลูกหนี้เงินทุนเศรษฐกิจชุมชน</t>
  </si>
  <si>
    <t>เงินต้น</t>
  </si>
  <si>
    <t>รับชำระ</t>
  </si>
  <si>
    <t>กลุ่มส่งเสริมการเกษตรทำนา</t>
  </si>
  <si>
    <t>หมู่ที่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</si>
  <si>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</si>
  <si>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</si>
  <si>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</si>
  <si>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</si>
  <si>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กลุ่มส่งเสริมผลผลิตช้าวม.7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</si>
  <si>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</si>
  <si>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</si>
  <si>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>รวมทั้งสิ้น</t>
  </si>
  <si>
    <t>การศึกษา</t>
  </si>
  <si>
    <t>สาธารณสุข</t>
  </si>
  <si>
    <t>สังคมสงเคราะห์</t>
  </si>
  <si>
    <t>การเกษตร</t>
  </si>
  <si>
    <t xml:space="preserve">     รายจ่ายอื่น</t>
  </si>
  <si>
    <t xml:space="preserve">     เงินอุดหนุน</t>
  </si>
  <si>
    <t>ส่วนโยธา</t>
  </si>
  <si>
    <t xml:space="preserve">วันที่ …. 30     กันยายน     2553…..   </t>
  </si>
  <si>
    <t xml:space="preserve">  เงินทุนสำรองเงินสะสม</t>
  </si>
  <si>
    <t>ภาษีหัก ณ ที่จ่าย</t>
  </si>
  <si>
    <t>งบทดลอง  ( หลังปิดบัญชี )</t>
  </si>
  <si>
    <t>องค์การบริหารส่วนตำบลเมืองนาท  อำเภอขามสะแกแสง  จังหวัดนครราชสีมา</t>
  </si>
  <si>
    <t>จำนวนเงิน</t>
  </si>
  <si>
    <t>ผู้จัดทำ</t>
  </si>
  <si>
    <t>รหัส</t>
  </si>
  <si>
    <t>บัญชี</t>
  </si>
  <si>
    <t>บาท</t>
  </si>
  <si>
    <t>หมายเหตุ</t>
  </si>
  <si>
    <t xml:space="preserve"> </t>
  </si>
  <si>
    <t>วันที่</t>
  </si>
  <si>
    <t>เดบิท</t>
  </si>
  <si>
    <t>เครดิต</t>
  </si>
  <si>
    <t>รายการ</t>
  </si>
  <si>
    <t>รหัสบัญชี</t>
  </si>
  <si>
    <t xml:space="preserve"> -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</si>
  <si>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</si>
  <si>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</si>
  <si>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</si>
  <si>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</si>
  <si>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 xml:space="preserve">  เงินสด</t>
  </si>
  <si>
    <t>ประมาณการ</t>
  </si>
  <si>
    <t>เงินอุดหนุน</t>
  </si>
  <si>
    <t>รายจ่าย</t>
  </si>
  <si>
    <t>เงินสด</t>
  </si>
  <si>
    <t>องค์การบริหารส่วนตำบลเมืองนาท</t>
  </si>
  <si>
    <t>รายจ่ายค้างจ่าย</t>
  </si>
  <si>
    <t>รายจ่ายรอจ่าย</t>
  </si>
  <si>
    <t>เบิกตัดปี</t>
  </si>
  <si>
    <t>เงินอุดหนุนเฉพาะกิจค้างจ่าย</t>
  </si>
  <si>
    <t>ลูกหนี้เงินยืมงบประมาณ</t>
  </si>
  <si>
    <t>องค์การบริหารส่วนตำบลเมืองนาท     อำเภอขามสะแกแสง    จังหวัดนครราชสีมา</t>
  </si>
  <si>
    <t>010</t>
  </si>
  <si>
    <t xml:space="preserve">  เงินฝากธนาคารกรุงไทย   -  กระแสรายวัน   301-6-09587-4</t>
  </si>
  <si>
    <t xml:space="preserve">  เงินฝากธนาคารกรุงไทย   -  ออมทรัพย์   301-6-09120-7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</si>
  <si>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</si>
  <si>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</si>
  <si>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</si>
  <si>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รอจ่าย</t>
  </si>
  <si>
    <t>ครุภัณฑ์</t>
  </si>
  <si>
    <t>รายจ่ายอื่น</t>
  </si>
  <si>
    <t>รายรับ (หมายเหตุ 1)</t>
  </si>
  <si>
    <t>บัญชีรายจ่ายค้างจ่าย</t>
  </si>
  <si>
    <t>บัญชีรายจ่ายรอจ่าย</t>
  </si>
  <si>
    <t>เงินกองทุนหมู่บ้านละแสน</t>
  </si>
  <si>
    <t xml:space="preserve">เงินสะสม </t>
  </si>
  <si>
    <t xml:space="preserve">เงินทุนสำรองเงินสะสม </t>
  </si>
  <si>
    <t>ธ. กรุงไทย  -  กระแสรายวัน</t>
  </si>
  <si>
    <t>ธ. ธกส.  -  ออมทรัพย์ 291-2-49401-5</t>
  </si>
  <si>
    <t xml:space="preserve">                 -  ออมทรัพย์ 291-2-59857-4</t>
  </si>
  <si>
    <t xml:space="preserve">                 -  ออมทรัพย์ 291-2-56813-5</t>
  </si>
  <si>
    <t xml:space="preserve">เงินอุดหนุน  </t>
  </si>
  <si>
    <t>เงินทุนสำรองเงินสะสม</t>
  </si>
  <si>
    <t xml:space="preserve">  เงินฝากกระแสรายวัน                 เลขที่ 301-6-09587-4</t>
  </si>
  <si>
    <t xml:space="preserve">  เงินฝากออมทรัพย์                      เลขที่ 301-6-09120-7</t>
  </si>
  <si>
    <t xml:space="preserve">  เงินฝาก ธกส. ออมทรัพย์            เลขที่  291-2-49401-5</t>
  </si>
  <si>
    <r>
      <t xml:space="preserve">  เงินฝากโครงการเศรษฐกิจชุมชน</t>
    </r>
    <r>
      <rPr>
        <sz val="14"/>
        <rFont val="AngsanaUPC"/>
        <family val="1"/>
      </rPr>
      <t xml:space="preserve">   เลขที่   291-2-59857-4</t>
    </r>
  </si>
  <si>
    <t xml:space="preserve">  เงินฝากโครงการถ่ายโอนฯ         เลขที่  291-2-56813-5</t>
  </si>
  <si>
    <t>กระดาษทำการ</t>
  </si>
  <si>
    <t>งบทดลอง</t>
  </si>
  <si>
    <t xml:space="preserve">  (ปรับปรุง)</t>
  </si>
  <si>
    <t># 1 , # 2 (ปิดบัญชี)</t>
  </si>
  <si>
    <t>ธ. กรุงไทย  -  ออมทรัพย์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</si>
  <si>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</si>
  <si>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</si>
  <si>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</si>
  <si>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</si>
  <si>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</si>
  <si>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</si>
  <si>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</si>
  <si>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</si>
  <si>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</si>
  <si>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</si>
  <si>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เงินสะสม</t>
  </si>
  <si>
    <t>เงินรับฝาก (หมายเหตุ 2)</t>
  </si>
  <si>
    <t>รวม</t>
  </si>
  <si>
    <t>เงินค้ำประกันสัญญา</t>
  </si>
  <si>
    <t xml:space="preserve">   เงินรับฝาก    </t>
  </si>
  <si>
    <t>(  นางวรรณา    กล้าแข็ง  )</t>
  </si>
  <si>
    <t>เจ้าหน้าที่การเงินและบัญชี</t>
  </si>
  <si>
    <t xml:space="preserve">เงินรับฝาก  </t>
  </si>
  <si>
    <t xml:space="preserve"> - หมวดเงินเดือน</t>
  </si>
  <si>
    <t xml:space="preserve"> - รายจ่ายงบกลาง </t>
  </si>
  <si>
    <t>+</t>
  </si>
  <si>
    <t>งบแสดงฐานะทางการเงิน</t>
  </si>
  <si>
    <t>ทรัพย์สิน</t>
  </si>
  <si>
    <t>หนี้สินและเงินสะสม</t>
  </si>
  <si>
    <t>งบแสดงผลการดำเนินงานจ่ายจากเงินรายรับ  (ตามแผนงาน / งาน)</t>
  </si>
  <si>
    <t xml:space="preserve">    เงินเดือน</t>
  </si>
  <si>
    <t xml:space="preserve">    ค่าจ้างประจำ</t>
  </si>
  <si>
    <t xml:space="preserve">    ค่าจ้างชั่วคราว</t>
  </si>
  <si>
    <t xml:space="preserve">    ค่าตอบแทน</t>
  </si>
  <si>
    <t xml:space="preserve">    ค่าใช้สอย</t>
  </si>
  <si>
    <t xml:space="preserve">    ค่าวัสดุ</t>
  </si>
  <si>
    <t xml:space="preserve">    ค่าสาธารณูปโภค</t>
  </si>
  <si>
    <t xml:space="preserve">    เงินอุดหนุน</t>
  </si>
  <si>
    <t xml:space="preserve">    งบกลาง</t>
  </si>
  <si>
    <t>รายรับ</t>
  </si>
  <si>
    <t xml:space="preserve">    ภาษีอากร</t>
  </si>
  <si>
    <t xml:space="preserve">    ค่าธรรมเนียม ค่าปรับ และใบอนุญาต</t>
  </si>
  <si>
    <t xml:space="preserve">    รายได้จากสาธารณูปโภค</t>
  </si>
  <si>
    <t xml:space="preserve">    รายได้เบ็ดเตล็ด</t>
  </si>
  <si>
    <t xml:space="preserve">    รายได้จากทุน</t>
  </si>
  <si>
    <t xml:space="preserve">    ภาษีจัดสรร</t>
  </si>
  <si>
    <t>รวมรายรับ</t>
  </si>
  <si>
    <t>รายรับสูงกว่าหรือ (ต่ำกว่า) รายจ่าย</t>
  </si>
  <si>
    <t xml:space="preserve">    รายได้จากทรัพย์สิน</t>
  </si>
  <si>
    <t>องค์การบริหารส่วนตำบลเมืองนาท    อำเภอขามสะแกแสง    จังหวัดนครราชสีมา</t>
  </si>
  <si>
    <t>-</t>
  </si>
  <si>
    <t xml:space="preserve"> - หมวดค่าจ้างประจำ</t>
  </si>
  <si>
    <t xml:space="preserve"> - หมวดรายจ่ายอื่น</t>
  </si>
  <si>
    <t xml:space="preserve">  ทุนทรัพย์สิน</t>
  </si>
  <si>
    <t>หนี้สิน</t>
  </si>
  <si>
    <r>
      <t xml:space="preserve">  </t>
    </r>
    <r>
      <rPr>
        <u val="single"/>
        <sz val="14"/>
        <rFont val="AngsanaUPC"/>
        <family val="1"/>
      </rPr>
      <t>หัก</t>
    </r>
    <r>
      <rPr>
        <sz val="14"/>
        <rFont val="AngsanaUPC"/>
        <family val="1"/>
      </rPr>
      <t xml:space="preserve">   จ่ายขาดเงินสะสม</t>
    </r>
  </si>
  <si>
    <t xml:space="preserve"> - หมวดภาษีจัดสรร</t>
  </si>
  <si>
    <t>รวมรายรับทั้งสิ้น</t>
  </si>
  <si>
    <t xml:space="preserve">   2.3 แผนงานสังคมสงเคราะห์</t>
  </si>
  <si>
    <t xml:space="preserve">   2.4 แผนงานเคหะและชุมชน </t>
  </si>
  <si>
    <t xml:space="preserve">   2.6 แผนงานการศาสนาวัฒนธรรมและนันทนาการ</t>
  </si>
  <si>
    <t>รายงานรายจ่ายที่ได้รับอนุมัติให้จ่ายจากเงินสะสม</t>
  </si>
  <si>
    <t>ได้รับอนุมัติ</t>
  </si>
  <si>
    <t>หมวด / ประเภท</t>
  </si>
  <si>
    <t>จำนวนเงินที่ได้รับอนุมัติ</t>
  </si>
  <si>
    <t>งบเงินสะสม</t>
  </si>
  <si>
    <t>บวก</t>
  </si>
  <si>
    <t xml:space="preserve">  เงินนอกงบประมาณ -เงินทุนโครงการเศรษฐกิจชุมชน(บ/ชที่ 2)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</si>
  <si>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</si>
  <si>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</si>
  <si>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</si>
  <si>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</si>
  <si>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</si>
  <si>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ยังไม่ก่อหนี้</t>
  </si>
  <si>
    <t>ไม่ก่อหนี้ผูกพัน</t>
  </si>
  <si>
    <t>คงเหลือ</t>
  </si>
  <si>
    <t xml:space="preserve">  ทรัพย์สินตามงบทรัพย์สิน</t>
  </si>
  <si>
    <t>รายจ่ายที่จ่ายจากเงินอุดหนุนที่รัฐบาลให้โดยวัตถุประสงค์</t>
  </si>
  <si>
    <t>เงินอุดหนุนที่รัฐบาลให้โดยระบุวัตถุประสงค์</t>
  </si>
  <si>
    <t>รวมรายจ่ายทั้งสิ้น</t>
  </si>
  <si>
    <t>รายรับจริง</t>
  </si>
  <si>
    <t xml:space="preserve"> +</t>
  </si>
  <si>
    <t>สูง</t>
  </si>
  <si>
    <t>ต่ำ</t>
  </si>
  <si>
    <t xml:space="preserve"> - หมวดภาษีอากร</t>
  </si>
  <si>
    <t xml:space="preserve"> - หมวดค่าธรรมเนียม ค่าปรับ และใบอนุญาต</t>
  </si>
  <si>
    <t xml:space="preserve"> - หมวดรายได้จากทรัพย์สิน</t>
  </si>
  <si>
    <t xml:space="preserve"> - หมวดรายได้เบ็ดเตล็ด</t>
  </si>
  <si>
    <t xml:space="preserve"> - หมวดเงินอุดหนุน</t>
  </si>
  <si>
    <t>รวมเงินตามงบประมาณรายรับทั้งสิ้น</t>
  </si>
  <si>
    <t>ลำดับที่</t>
  </si>
  <si>
    <t>รายจ่ายจริง</t>
  </si>
  <si>
    <t xml:space="preserve"> - หมวดค่าจ้างชั่วคราว</t>
  </si>
  <si>
    <t xml:space="preserve"> - หมวดค่าตอบแทน ค่าใช้สอย และวัสดุ</t>
  </si>
  <si>
    <t xml:space="preserve"> - หมวดค่าสาธารณูปโภค</t>
  </si>
  <si>
    <t>รวมรายจ่ายเพื่อการบริหาร</t>
  </si>
  <si>
    <t xml:space="preserve"> - หมวดค่าครุภัณฑ์</t>
  </si>
  <si>
    <t xml:space="preserve"> - หมวดที่ดิน และสิ่งก่อสร้าง</t>
  </si>
  <si>
    <t xml:space="preserve">รวมรายจ่ายเพื่อการลงทุน  </t>
  </si>
  <si>
    <t xml:space="preserve">รวมรายจ่ายตามงบประมาณรายจ่ายทั้งสิ้น  </t>
  </si>
  <si>
    <t xml:space="preserve"> 1. ด้านบริหารทั่วไป</t>
  </si>
  <si>
    <t xml:space="preserve">   1.1 แผนงานบริหารงานทั่วไป</t>
  </si>
  <si>
    <t xml:space="preserve"> 2. ด้านบริการชุมชนและสังคม</t>
  </si>
  <si>
    <t xml:space="preserve">   2.1  แผนงานการศึกษา</t>
  </si>
  <si>
    <t xml:space="preserve">   2.2 แผนงานสาธารณสุข</t>
  </si>
  <si>
    <t xml:space="preserve"> 3. ด้านการเศรษฐกิจ</t>
  </si>
  <si>
    <t xml:space="preserve"> 4. ด้านการดำเนินงานอื่น</t>
  </si>
  <si>
    <t xml:space="preserve">   4.1 แผนงานงบกลาง</t>
  </si>
  <si>
    <t xml:space="preserve"> งบทดลอง    (หลังปิดบัญชี)</t>
  </si>
  <si>
    <t xml:space="preserve">   1.2 แผนงานการรักษาความสงบภายใน</t>
  </si>
  <si>
    <t xml:space="preserve">   3.1 แผนงานการเกษตร</t>
  </si>
  <si>
    <t>ลำดับ</t>
  </si>
  <si>
    <t>จำนวน</t>
  </si>
  <si>
    <t>ส่วนการศึกษา</t>
  </si>
  <si>
    <t>จ่ายขาดเงินสะสม</t>
  </si>
  <si>
    <t>รวมรายรับสูงกว่ารายจ่าย</t>
  </si>
  <si>
    <t>รวมรายรับจริงสูงกว่ารายจ่ายจริง</t>
  </si>
  <si>
    <t>ประเภทถนน</t>
  </si>
  <si>
    <t>ปีงบประมาณ    2553</t>
  </si>
  <si>
    <t>ปี  2553</t>
  </si>
  <si>
    <t>3. โครงการก่อสร้างถนนหินคลุกและคอนกรีตเสริมเหล็ก</t>
  </si>
  <si>
    <t>บ้านทัพรั้ง หมู่ที่ 3</t>
  </si>
  <si>
    <t>4. โครงการก่อสร้างถนนดินภายในหมู่บ้าน บ้านหนองโพธิ์</t>
  </si>
  <si>
    <t xml:space="preserve">หมู่ที่ 4 </t>
  </si>
  <si>
    <t>5. โครงการก่อสร้างถนนหินคลุก บ้านห้วย หมู่ที่ 5</t>
  </si>
  <si>
    <t>2. โครงการก่อสร้างถนนลูกรัง บ้านเมืองนาท หมู่ที่ 2</t>
  </si>
  <si>
    <t>6. โครงการก่อสร้างถนนคอนกรีตเสริมเหล็ก ภายในหมู่บ้าน</t>
  </si>
  <si>
    <t>บ้านเสมา หมู่ที่ 6</t>
  </si>
  <si>
    <t>7. โครงการก่สอร้างถนนคอนกรีตเสริมเหล็ก ภายในหมู่บ้าน</t>
  </si>
  <si>
    <t>บ้านหนองไร่ หมู่ที่ 7</t>
  </si>
  <si>
    <t>8. โครงการก่อสร้างถนนลูกรัง บ้านโนนข้าวตาก หมู่ที่ 9</t>
  </si>
  <si>
    <t xml:space="preserve">9. โครงการก่อสร้างถนนคอนกรีตเสริมเหล็ก ภายในหมู่บ้าน </t>
  </si>
  <si>
    <t>บ้านเสมา</t>
  </si>
  <si>
    <t>10. โครงการก่อสร้างถนนลูกรังบ้านเสมา (จากบ้านเสมา-</t>
  </si>
  <si>
    <t>โนนผักแว่น)</t>
  </si>
  <si>
    <t>11. โครงการก่อสร้างถนนคอนกรีตเสริมเหล็ก บ้านดอนตลุงหว้า</t>
  </si>
  <si>
    <t>หมู่ที่ 10 (ต่อจากคอนกรีตเดิม)</t>
  </si>
  <si>
    <t>ประเภทแหล่งน้ำ</t>
  </si>
  <si>
    <t>12. โครงการขุดลอกสระน้ำ บ้านโนนพฤกษ์ หมู่ที่ 8</t>
  </si>
  <si>
    <t>13. โครงการก่อสร้างท่อลอดระบายน้ำ บ้านดอนตลุงหว้าหมู่ที่ 10</t>
  </si>
  <si>
    <t>14. โครงการขุดลอกสระน้ำ บ้านห้วย หมู่ที่ 5</t>
  </si>
  <si>
    <t>15. โครงการเคลื่อนย้ายระบบประปา บ้านห้วย หมู่ที่ 5</t>
  </si>
  <si>
    <t>ไม่ได้ประกาศสอบราคา</t>
  </si>
  <si>
    <t>1. โครงการก่อสร้างถนนคอนกรีตเสริมเหล็กภายในหมู่บ้านเหนือ</t>
  </si>
  <si>
    <t>ตามมติที่ประชุมอนุมัติจ่ายขาด</t>
  </si>
  <si>
    <t>เงินสะสม สมัยสามัญ สมัยที่ 1</t>
  </si>
  <si>
    <t>ปี2553 ครั้งที่ 2 วันที่ 15 ก.พ.53</t>
  </si>
  <si>
    <t>หมวด ค่าใช้สอย</t>
  </si>
  <si>
    <t>รายจ่ายหมวดอื่น เพื่อจ่ายเป็นค่าใช้จ่ายโครงการ"เทิดทูนสถาบัน</t>
  </si>
  <si>
    <t>สำคัญของชาติ เพื่อเสริมสร้างความสมานฉันท์ ประจำปี 2553"</t>
  </si>
  <si>
    <t>หมวด เงินเดือน</t>
  </si>
  <si>
    <t>นักวิชาการศึกษาและนายช่างโยธา)</t>
  </si>
  <si>
    <t>1. โครงการก่อสร้างฝายคอนกรีตเสริมเหล็ก บ้านเมืองนาทหมู่ที่ 2</t>
  </si>
  <si>
    <t>2. โครงการก่อสร้างถนนลูกรังบ้านเสมา หมู่ที่ 6</t>
  </si>
  <si>
    <t>มติที่ประชุมสภาสมัยสามัญ</t>
  </si>
  <si>
    <t xml:space="preserve">สมัยที่  1  ประจำปี 2552 ครั้งที่  3  </t>
  </si>
  <si>
    <t>ลงวันที่  13 กุมภาพันธ์ 2552</t>
  </si>
  <si>
    <r>
      <t>ประเภท</t>
    </r>
    <r>
      <rPr>
        <sz val="14"/>
        <rFont val="Angsana New"/>
        <family val="1"/>
      </rPr>
      <t xml:space="preserve"> รายจายเกี่ยวเนื่องกับการปฏิบัติราชการที่ไม่เข้าลักษณะ</t>
    </r>
  </si>
  <si>
    <r>
      <t xml:space="preserve">ประเภท </t>
    </r>
    <r>
      <rPr>
        <sz val="14"/>
        <rFont val="Angsana New"/>
        <family val="1"/>
      </rPr>
      <t>เงินเดือนพนักงส่วนตำบล (จนท.ตรวจสอบภายใน,</t>
    </r>
  </si>
  <si>
    <t xml:space="preserve"> 6 ก.ย.53</t>
  </si>
  <si>
    <t>ยืมเงินจ่ายเบี้ยยังชีพผู้พิการ จำนวน 12 ราย</t>
  </si>
  <si>
    <t>ใบอนุมัติประจำงวด</t>
  </si>
  <si>
    <t>อำเภอขามสะแกแสง   จังหวัดนครราชสีมา</t>
  </si>
  <si>
    <t xml:space="preserve">  ปีงบประมาณ    2553</t>
  </si>
  <si>
    <t>รายงาน  รับ  -  จ่าย   เงินสด</t>
  </si>
  <si>
    <t xml:space="preserve">                          ประจำเดือน    กันยายน   พ.ศ.   2553</t>
  </si>
  <si>
    <t>จนถึงปัจจุบัน</t>
  </si>
  <si>
    <t>เดือนนี้</t>
  </si>
  <si>
    <t>เกิดขึ้นจริง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</si>
  <si>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</si>
  <si>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</si>
  <si>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</si>
  <si>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</si>
  <si>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</si>
  <si>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</si>
  <si>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</si>
  <si>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</si>
  <si>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 - อาหารกลางวัน</t>
  </si>
  <si>
    <t>เงินอุดหนุนเฉพาะกิจ</t>
  </si>
  <si>
    <t xml:space="preserve">เงินอุดหนุนเฉพาะกิจค้างจ่าย </t>
  </si>
  <si>
    <t>รับฝาก  (หมายเหตุ 1)</t>
  </si>
  <si>
    <t>ลูกหนี้ภาษีบำรุงท้องที่</t>
  </si>
  <si>
    <t>ลูกหนี้เศรษฐกิจชุมชน</t>
  </si>
  <si>
    <t>เงินยืมงบประมาณ</t>
  </si>
  <si>
    <t xml:space="preserve"> เงินเกินบัญชี</t>
  </si>
  <si>
    <t xml:space="preserve">                         รวมรายรับ</t>
  </si>
  <si>
    <t xml:space="preserve">        งบกลาง</t>
  </si>
  <si>
    <t xml:space="preserve">        เงินเดือน</t>
  </si>
  <si>
    <t>รวมจ่ายงบฯ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</si>
  <si>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</si>
  <si>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</si>
  <si>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</si>
  <si>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</si>
  <si>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</si>
  <si>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</si>
  <si>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</si>
  <si>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</si>
  <si>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</si>
  <si>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 xml:space="preserve">        รายจ่ายอื่น</t>
  </si>
  <si>
    <t>เงินอุดหนุนอุดหนุนทั่วไป - ไทยเข้มแข็ง</t>
  </si>
  <si>
    <t>เงินอุดหนุนเฉพาะกิจ - เบี้ยยังชีพฯคนชรา</t>
  </si>
  <si>
    <t>เงินอุดหนุนเฉพาะกิจ - เบี้ยยังชีพฯพิการ</t>
  </si>
  <si>
    <t>เงินอุดหนุนเฉพาะกิจ -  ไทยเข้มแข็ง</t>
  </si>
  <si>
    <t xml:space="preserve">                               รวมรายจ่าย</t>
  </si>
  <si>
    <t xml:space="preserve">            สูงกว่า</t>
  </si>
  <si>
    <t xml:space="preserve">             รายรับ                                    รายจ่าย</t>
  </si>
  <si>
    <t xml:space="preserve">            ( ต่ำกว่า )</t>
  </si>
  <si>
    <t xml:space="preserve">                                 ยอดยกไป</t>
  </si>
  <si>
    <r>
      <t>รายรับ</t>
    </r>
    <r>
      <rPr>
        <sz val="13"/>
        <rFont val="Cordia New"/>
        <family val="2"/>
      </rPr>
      <t xml:space="preserve">  (หมายเหตุ 1)</t>
    </r>
  </si>
  <si>
    <t xml:space="preserve">เงินรับฝาก </t>
  </si>
  <si>
    <t>เงินสะสม  1  ตุลาคม  2552</t>
  </si>
  <si>
    <t>รับจริงสูงกว่าจ่ายจริง</t>
  </si>
  <si>
    <t xml:space="preserve">หัก </t>
  </si>
  <si>
    <t xml:space="preserve">เงินสะสม ณ 30  กันยายน  2553 </t>
  </si>
  <si>
    <t>ภาษี หัก ณ ที่จ่าย</t>
  </si>
  <si>
    <t>รับคืนเงินโครงการเศรษฐกิจชุมชน</t>
  </si>
  <si>
    <t>รายจ่ายค้างจ่ายปี 52</t>
  </si>
  <si>
    <t>เข้าสำรองเงินสะสม 25 %</t>
  </si>
  <si>
    <t>เงินสะสม ณ 30  กันยายน  2553 ประกอบด้วย</t>
  </si>
  <si>
    <t>2. รายจ่ายค้างจ่าย</t>
  </si>
  <si>
    <t>3. รายจ่ายรอจ่าย</t>
  </si>
  <si>
    <t>5. เงินเกินบัญชี</t>
  </si>
  <si>
    <t>6. เงินสะสมที่สามารถนำไปใช้ได้</t>
  </si>
  <si>
    <t>ในปีงบประมาณ 2553 ได้รับอนุมัติให้จ่ายเงินสะสม จำนวน 3,322,500.- บาท</t>
  </si>
  <si>
    <t>หมายเหตุ 1</t>
  </si>
  <si>
    <t>หมายเหตุ ประกอบงบเงินสะสม</t>
  </si>
  <si>
    <t>และจะเบิกจ่ายในปีงบประมาณต่อไป  รายละเอียดปรากฎตามหมายเหตุ 1</t>
  </si>
  <si>
    <t>รายงานยอดเงินสะสมที่นำไปใช้ได้ คงเหลือ ณ วันที่ 30 กันยายน 2553</t>
  </si>
  <si>
    <t>(1)หายอดเงินสะสมจากงบแสดงฐานะทางการเงิน</t>
  </si>
  <si>
    <t>ยอดเงินสะสม ณ วันที่ 30 กันยายน 2553</t>
  </si>
  <si>
    <t>(ปรากฏตามงบแสดงฐานะทางการเงิน)</t>
  </si>
  <si>
    <t xml:space="preserve">       บัญชีลูกหนี้เงินยืมเงินสะสม</t>
  </si>
  <si>
    <t xml:space="preserve">       บัญชีบัตรออมทรัพย์ทวีสิน (ถ้ามี)</t>
  </si>
  <si>
    <t xml:space="preserve">       บัญชีเงินขาดบัญชี (ถ้ามี)</t>
  </si>
  <si>
    <t>ยอดเงินสะสมที่นำไปใช้ได้</t>
  </si>
  <si>
    <t>(2) พิสูจน์ยอดเงินสะสมจากบัญชีเงินสด เงินฝากธนาคารและเงินฝากคลังจังหวัด</t>
  </si>
  <si>
    <t>ยอดเงินสด เงินฝากธนาคารและเงินฝากคลังจังหวัด ณ วันที่ 30 กันยายน 2553</t>
  </si>
  <si>
    <t xml:space="preserve">       บัญชีเงินรับฝากต่างๆ</t>
  </si>
  <si>
    <t xml:space="preserve">       เงินทุนสำรองสะสม</t>
  </si>
  <si>
    <t>องค์การบริหารส่วนตำบล จะมีเงินสะสมจะไปบริหารได้ ดังนี้</t>
  </si>
  <si>
    <t>ยอดเงินสะสมที่นำไปใช้ได้ ณ วันที่ 30 กันยายน 2553(ยอดตาม(1) หรือ (2))</t>
  </si>
  <si>
    <t xml:space="preserve">     (ตั้งแต่วันที่ 1 ตุลาคม 2552 จนถึงวันที่รายงานรวมเงินสะสมที่ได้รับอนุมัติ</t>
  </si>
  <si>
    <t xml:space="preserve">     ให้จ่ายขาดแล้วทั้งโครงการที่ยังไม่ได้ดำเนินการและโครงการที่อยู่ระหว่างดำเนินการ</t>
  </si>
  <si>
    <t xml:space="preserve">     และมีความประสงค์ที่จะใช้จ่ายเงินตามข้างต้นต่อไป) </t>
  </si>
  <si>
    <t>คงเหลือเงินสะสมที่นำไปใช้ได้ ณ วันที่ 30 กันยายน 2553</t>
  </si>
  <si>
    <t>4. อนุมัติจ่ายขาดเงินสะสม ปี 53  (หมายเหตุ 1)</t>
  </si>
  <si>
    <t xml:space="preserve">       บัญชีเงินเกินบัญชี</t>
  </si>
  <si>
    <t xml:space="preserve">       บัญชีรายจ่ายรอจ่าย</t>
  </si>
  <si>
    <t xml:space="preserve">       บัญชีเงินอุดหนุนค้างจ่าย</t>
  </si>
  <si>
    <t xml:space="preserve">       เงินนอกงบประมาณ -เงินทุนโครงการเศรษฐกิจชุมชน(บ/ชที่ 2)</t>
  </si>
  <si>
    <t xml:space="preserve">       รายจ่ายรอจ่าย</t>
  </si>
  <si>
    <t xml:space="preserve">      จ่ายขาดเงินสะสม(หมายเหตุ  1)</t>
  </si>
  <si>
    <t xml:space="preserve">       บัญชีลูกหนี้ภาษีบำรุงท้องที่</t>
  </si>
  <si>
    <t xml:space="preserve">1. บัญชี - ลูกหนี้ค่าภาษี </t>
  </si>
  <si>
    <t>2. ลูกหนี้เงินยืมเงินสะสม</t>
  </si>
  <si>
    <r>
      <t>หัก</t>
    </r>
    <r>
      <rPr>
        <sz val="13"/>
        <rFont val="Cordia New"/>
        <family val="2"/>
      </rPr>
      <t xml:space="preserve">   บัญชีลูกหนี้ภาษีบำรุงท้องที่</t>
    </r>
  </si>
  <si>
    <r>
      <t>หัก</t>
    </r>
    <r>
      <rPr>
        <sz val="13"/>
        <rFont val="Cordia New"/>
        <family val="2"/>
      </rPr>
      <t xml:space="preserve">   บัญชีรายจ่ายค้างจ่าย</t>
    </r>
  </si>
  <si>
    <r>
      <t xml:space="preserve">หมายเหตุ </t>
    </r>
    <r>
      <rPr>
        <sz val="13"/>
        <rFont val="Cordia New"/>
        <family val="2"/>
      </rPr>
      <t>ยอดเงินสะสมตาม(1) และ (2) จะต้องมียอดเท่ากัน</t>
    </r>
  </si>
  <si>
    <r>
      <t>หัก</t>
    </r>
    <r>
      <rPr>
        <sz val="13"/>
        <rFont val="Cordia New"/>
        <family val="2"/>
      </rPr>
      <t xml:space="preserve"> เงินทุนสำรองเงินสะสมสำหรับปีแรก</t>
    </r>
  </si>
  <si>
    <r>
      <t>หัก</t>
    </r>
    <r>
      <rPr>
        <sz val="13"/>
        <rFont val="Cordia New"/>
        <family val="2"/>
      </rPr>
      <t xml:space="preserve">  รายจ่ายค้างจ่าย</t>
    </r>
  </si>
  <si>
    <t>(ลงชื่อ)............................................                      (ลงชื่อ).......................................................                          (ลงชื่อ)...................................................</t>
  </si>
  <si>
    <t xml:space="preserve">                  (นายสยาม   สังข์ศร)                                                  (นายสยาม   สังข์ศร)                                                               (นายสวิส  มุ่งกลาง)</t>
  </si>
  <si>
    <t xml:space="preserve">            รักษาราชการหัวหน้าส่วนการคลัง                              ปลัดองค์การบริหารส่วนตำบล                                           นายกองค์การบริหารส่วนตำบลเมืองนาท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</si>
</sst>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"/>
    <numFmt numFmtId="188" formatCode="00000"/>
    <numFmt numFmtId="189" formatCode="000"/>
    <numFmt numFmtId="190" formatCode="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43">
    <font>
      <sz val="14"/>
      <name val="Cordia New"/>
      <family val="0"/>
    </font>
    <font>
      <b/>
      <sz val="16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sz val="12"/>
      <name val="Angsana New"/>
      <family val="1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b/>
      <sz val="16"/>
      <name val="AngsanaUPC"/>
      <family val="1"/>
    </font>
    <font>
      <b/>
      <u val="single"/>
      <sz val="14"/>
      <name val="Angsana New"/>
      <family val="1"/>
    </font>
    <font>
      <b/>
      <sz val="16"/>
      <name val="Cordia New"/>
      <family val="2"/>
    </font>
    <font>
      <b/>
      <sz val="18"/>
      <name val="AngsanaUPC"/>
      <family val="1"/>
    </font>
    <font>
      <b/>
      <u val="single"/>
      <sz val="14"/>
      <name val="AngsanaUPC"/>
      <family val="1"/>
    </font>
    <font>
      <b/>
      <sz val="14"/>
      <name val="AngsanaUPC"/>
      <family val="1"/>
    </font>
    <font>
      <u val="single"/>
      <sz val="14"/>
      <name val="AngsanaUPC"/>
      <family val="1"/>
    </font>
    <font>
      <sz val="13"/>
      <name val="AngsanaUPC"/>
      <family val="1"/>
    </font>
    <font>
      <b/>
      <sz val="18"/>
      <name val="Browallia New"/>
      <family val="2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i/>
      <sz val="14"/>
      <name val="Cordia New"/>
      <family val="2"/>
    </font>
    <font>
      <b/>
      <sz val="18"/>
      <name val="Cordia New"/>
      <family val="2"/>
    </font>
    <font>
      <sz val="16"/>
      <name val="Cordia New"/>
      <family val="2"/>
    </font>
    <font>
      <sz val="12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1"/>
      <name val="Cordia New"/>
      <family val="2"/>
    </font>
    <font>
      <sz val="11"/>
      <name val="Cordia New"/>
      <family val="2"/>
    </font>
    <font>
      <b/>
      <sz val="11"/>
      <name val="Cordia New"/>
      <family val="2"/>
    </font>
    <font>
      <sz val="11"/>
      <name val="Angsana New"/>
      <family val="1"/>
    </font>
    <font>
      <b/>
      <sz val="17"/>
      <name val="Cordia New"/>
      <family val="2"/>
    </font>
    <font>
      <sz val="10"/>
      <name val="Arial"/>
      <family val="0"/>
    </font>
    <font>
      <b/>
      <sz val="12"/>
      <name val="Cordia New"/>
      <family val="2"/>
    </font>
    <font>
      <sz val="8"/>
      <name val="Arial"/>
      <family val="0"/>
    </font>
    <font>
      <sz val="14"/>
      <color indexed="10"/>
      <name val="Cordia New"/>
      <family val="2"/>
    </font>
    <font>
      <i/>
      <sz val="14"/>
      <name val="Cordia New"/>
      <family val="2"/>
    </font>
    <font>
      <u val="single"/>
      <sz val="13"/>
      <name val="Cordia New"/>
      <family val="2"/>
    </font>
    <font>
      <sz val="10"/>
      <name val="Cordia New"/>
      <family val="2"/>
    </font>
    <font>
      <u val="single"/>
      <sz val="14"/>
      <name val="Cordia New"/>
      <family val="2"/>
    </font>
    <font>
      <b/>
      <u val="single"/>
      <sz val="13"/>
      <name val="Cordia Ne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5" xfId="17" applyFont="1" applyBorder="1" applyAlignment="1">
      <alignment/>
    </xf>
    <xf numFmtId="43" fontId="4" fillId="0" borderId="0" xfId="17" applyFont="1" applyBorder="1" applyAlignment="1">
      <alignment/>
    </xf>
    <xf numFmtId="43" fontId="3" fillId="0" borderId="0" xfId="17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/>
    </xf>
    <xf numFmtId="43" fontId="10" fillId="0" borderId="9" xfId="17" applyFont="1" applyBorder="1" applyAlignment="1">
      <alignment horizontal="center"/>
    </xf>
    <xf numFmtId="43" fontId="10" fillId="0" borderId="9" xfId="17" applyFont="1" applyBorder="1" applyAlignment="1">
      <alignment/>
    </xf>
    <xf numFmtId="0" fontId="10" fillId="0" borderId="9" xfId="0" applyFont="1" applyBorder="1" applyAlignment="1">
      <alignment horizontal="left"/>
    </xf>
    <xf numFmtId="189" fontId="10" fillId="0" borderId="9" xfId="0" applyNumberFormat="1" applyFont="1" applyBorder="1" applyAlignment="1">
      <alignment horizontal="center"/>
    </xf>
    <xf numFmtId="43" fontId="10" fillId="0" borderId="3" xfId="17" applyFont="1" applyBorder="1" applyAlignment="1">
      <alignment/>
    </xf>
    <xf numFmtId="43" fontId="10" fillId="0" borderId="11" xfId="17" applyFont="1" applyBorder="1" applyAlignment="1">
      <alignment/>
    </xf>
    <xf numFmtId="43" fontId="4" fillId="0" borderId="7" xfId="17" applyFont="1" applyBorder="1" applyAlignment="1">
      <alignment/>
    </xf>
    <xf numFmtId="0" fontId="10" fillId="0" borderId="0" xfId="0" applyFont="1" applyBorder="1" applyAlignment="1">
      <alignment/>
    </xf>
    <xf numFmtId="189" fontId="10" fillId="0" borderId="0" xfId="0" applyNumberFormat="1" applyFont="1" applyBorder="1" applyAlignment="1">
      <alignment horizontal="center"/>
    </xf>
    <xf numFmtId="43" fontId="10" fillId="0" borderId="0" xfId="17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" xfId="0" applyFont="1" applyBorder="1" applyAlignment="1">
      <alignment/>
    </xf>
    <xf numFmtId="43" fontId="5" fillId="0" borderId="7" xfId="17" applyFont="1" applyBorder="1" applyAlignment="1">
      <alignment horizontal="center"/>
    </xf>
    <xf numFmtId="43" fontId="5" fillId="0" borderId="5" xfId="17" applyFont="1" applyBorder="1" applyAlignment="1">
      <alignment horizontal="center"/>
    </xf>
    <xf numFmtId="43" fontId="16" fillId="0" borderId="12" xfId="17" applyFont="1" applyBorder="1" applyAlignment="1">
      <alignment horizontal="center"/>
    </xf>
    <xf numFmtId="43" fontId="5" fillId="0" borderId="3" xfId="17" applyFont="1" applyBorder="1" applyAlignment="1">
      <alignment horizontal="center"/>
    </xf>
    <xf numFmtId="43" fontId="5" fillId="0" borderId="13" xfId="17" applyFont="1" applyBorder="1" applyAlignment="1">
      <alignment horizontal="center"/>
    </xf>
    <xf numFmtId="0" fontId="18" fillId="0" borderId="0" xfId="0" applyFont="1" applyAlignment="1">
      <alignment/>
    </xf>
    <xf numFmtId="43" fontId="5" fillId="0" borderId="0" xfId="17" applyFont="1" applyAlignment="1">
      <alignment horizontal="center"/>
    </xf>
    <xf numFmtId="43" fontId="11" fillId="0" borderId="11" xfId="17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/>
    </xf>
    <xf numFmtId="43" fontId="5" fillId="0" borderId="0" xfId="17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3" fontId="7" fillId="0" borderId="12" xfId="17" applyFont="1" applyBorder="1" applyAlignment="1">
      <alignment/>
    </xf>
    <xf numFmtId="43" fontId="7" fillId="0" borderId="11" xfId="17" applyFont="1" applyBorder="1" applyAlignment="1">
      <alignment/>
    </xf>
    <xf numFmtId="43" fontId="4" fillId="0" borderId="0" xfId="17" applyFont="1" applyBorder="1" applyAlignment="1">
      <alignment horizontal="center"/>
    </xf>
    <xf numFmtId="43" fontId="10" fillId="0" borderId="9" xfId="17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17" applyFont="1" applyAlignment="1">
      <alignment/>
    </xf>
    <xf numFmtId="43" fontId="10" fillId="0" borderId="9" xfId="17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189" fontId="10" fillId="0" borderId="3" xfId="0" applyNumberFormat="1" applyFont="1" applyBorder="1" applyAlignment="1">
      <alignment horizontal="center"/>
    </xf>
    <xf numFmtId="43" fontId="10" fillId="0" borderId="1" xfId="17" applyFont="1" applyBorder="1" applyAlignment="1">
      <alignment/>
    </xf>
    <xf numFmtId="43" fontId="10" fillId="0" borderId="1" xfId="17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16" fillId="0" borderId="8" xfId="0" applyFont="1" applyBorder="1" applyAlignment="1">
      <alignment/>
    </xf>
    <xf numFmtId="15" fontId="4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3" fontId="4" fillId="0" borderId="5" xfId="17" applyFont="1" applyBorder="1" applyAlignment="1">
      <alignment horizontal="center"/>
    </xf>
    <xf numFmtId="43" fontId="4" fillId="0" borderId="5" xfId="17" applyFont="1" applyFill="1" applyBorder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43" fontId="5" fillId="0" borderId="3" xfId="17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3" fontId="0" fillId="0" borderId="9" xfId="17" applyBorder="1" applyAlignment="1">
      <alignment/>
    </xf>
    <xf numFmtId="43" fontId="0" fillId="0" borderId="9" xfId="0" applyNumberFormat="1" applyBorder="1" applyAlignment="1">
      <alignment/>
    </xf>
    <xf numFmtId="43" fontId="21" fillId="0" borderId="9" xfId="17" applyFont="1" applyBorder="1" applyAlignment="1">
      <alignment/>
    </xf>
    <xf numFmtId="43" fontId="2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3" fontId="0" fillId="0" borderId="7" xfId="17" applyFont="1" applyBorder="1" applyAlignment="1">
      <alignment horizontal="center"/>
    </xf>
    <xf numFmtId="43" fontId="0" fillId="0" borderId="5" xfId="17" applyFont="1" applyBorder="1" applyAlignment="1">
      <alignment horizontal="center"/>
    </xf>
    <xf numFmtId="43" fontId="0" fillId="0" borderId="0" xfId="17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9" fontId="0" fillId="0" borderId="5" xfId="0" applyNumberFormat="1" applyFont="1" applyBorder="1" applyAlignment="1">
      <alignment horizontal="center"/>
    </xf>
    <xf numFmtId="43" fontId="21" fillId="0" borderId="9" xfId="17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left"/>
    </xf>
    <xf numFmtId="43" fontId="0" fillId="0" borderId="5" xfId="17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 horizontal="center"/>
    </xf>
    <xf numFmtId="43" fontId="0" fillId="0" borderId="3" xfId="17" applyFont="1" applyBorder="1" applyAlignment="1">
      <alignment/>
    </xf>
    <xf numFmtId="43" fontId="0" fillId="0" borderId="0" xfId="17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7" applyFont="1" applyAlignment="1">
      <alignment/>
    </xf>
    <xf numFmtId="0" fontId="25" fillId="0" borderId="0" xfId="0" applyFont="1" applyAlignment="1">
      <alignment/>
    </xf>
    <xf numFmtId="43" fontId="25" fillId="0" borderId="0" xfId="17" applyFont="1" applyAlignment="1">
      <alignment/>
    </xf>
    <xf numFmtId="0" fontId="25" fillId="0" borderId="1" xfId="0" applyFont="1" applyBorder="1" applyAlignment="1">
      <alignment horizontal="center"/>
    </xf>
    <xf numFmtId="43" fontId="25" fillId="0" borderId="1" xfId="17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5" xfId="0" applyFont="1" applyBorder="1" applyAlignment="1">
      <alignment/>
    </xf>
    <xf numFmtId="43" fontId="25" fillId="0" borderId="5" xfId="17" applyFont="1" applyBorder="1" applyAlignment="1">
      <alignment/>
    </xf>
    <xf numFmtId="0" fontId="25" fillId="0" borderId="3" xfId="0" applyFont="1" applyBorder="1" applyAlignment="1">
      <alignment/>
    </xf>
    <xf numFmtId="43" fontId="25" fillId="0" borderId="3" xfId="17" applyFont="1" applyBorder="1" applyAlignment="1">
      <alignment/>
    </xf>
    <xf numFmtId="0" fontId="25" fillId="0" borderId="3" xfId="0" applyFont="1" applyBorder="1" applyAlignment="1">
      <alignment horizontal="center"/>
    </xf>
    <xf numFmtId="43" fontId="25" fillId="0" borderId="3" xfId="17" applyFont="1" applyBorder="1" applyAlignment="1">
      <alignment horizontal="center"/>
    </xf>
    <xf numFmtId="43" fontId="25" fillId="0" borderId="9" xfId="17" applyFont="1" applyBorder="1" applyAlignment="1">
      <alignment/>
    </xf>
    <xf numFmtId="0" fontId="0" fillId="0" borderId="7" xfId="0" applyFont="1" applyBorder="1" applyAlignment="1">
      <alignment/>
    </xf>
    <xf numFmtId="43" fontId="0" fillId="0" borderId="11" xfId="17" applyFont="1" applyBorder="1" applyAlignment="1">
      <alignment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3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5" xfId="0" applyFont="1" applyBorder="1" applyAlignment="1">
      <alignment/>
    </xf>
    <xf numFmtId="43" fontId="30" fillId="0" borderId="1" xfId="17" applyFont="1" applyBorder="1" applyAlignment="1">
      <alignment/>
    </xf>
    <xf numFmtId="43" fontId="30" fillId="0" borderId="0" xfId="17" applyFont="1" applyAlignment="1">
      <alignment/>
    </xf>
    <xf numFmtId="43" fontId="30" fillId="0" borderId="5" xfId="17" applyFont="1" applyBorder="1" applyAlignment="1">
      <alignment/>
    </xf>
    <xf numFmtId="0" fontId="30" fillId="0" borderId="0" xfId="0" applyFont="1" applyAlignment="1">
      <alignment/>
    </xf>
    <xf numFmtId="0" fontId="30" fillId="0" borderId="5" xfId="0" applyFont="1" applyBorder="1" applyAlignment="1">
      <alignment/>
    </xf>
    <xf numFmtId="0" fontId="30" fillId="0" borderId="7" xfId="0" applyFont="1" applyBorder="1" applyAlignment="1">
      <alignment/>
    </xf>
    <xf numFmtId="43" fontId="30" fillId="0" borderId="3" xfId="17" applyFont="1" applyBorder="1" applyAlignment="1">
      <alignment/>
    </xf>
    <xf numFmtId="0" fontId="31" fillId="0" borderId="3" xfId="0" applyFont="1" applyBorder="1" applyAlignment="1">
      <alignment horizontal="center"/>
    </xf>
    <xf numFmtId="43" fontId="30" fillId="0" borderId="11" xfId="17" applyFont="1" applyBorder="1" applyAlignment="1">
      <alignment/>
    </xf>
    <xf numFmtId="43" fontId="30" fillId="0" borderId="16" xfId="17" applyFont="1" applyBorder="1" applyAlignment="1">
      <alignment/>
    </xf>
    <xf numFmtId="43" fontId="30" fillId="0" borderId="17" xfId="17" applyFont="1" applyBorder="1" applyAlignment="1">
      <alignment/>
    </xf>
    <xf numFmtId="0" fontId="29" fillId="0" borderId="6" xfId="0" applyFont="1" applyBorder="1" applyAlignment="1">
      <alignment/>
    </xf>
    <xf numFmtId="43" fontId="30" fillId="0" borderId="6" xfId="17" applyFont="1" applyBorder="1" applyAlignment="1">
      <alignment/>
    </xf>
    <xf numFmtId="43" fontId="30" fillId="0" borderId="2" xfId="17" applyFont="1" applyBorder="1" applyAlignment="1">
      <alignment/>
    </xf>
    <xf numFmtId="43" fontId="30" fillId="0" borderId="14" xfId="17" applyFont="1" applyBorder="1" applyAlignment="1">
      <alignment/>
    </xf>
    <xf numFmtId="43" fontId="30" fillId="0" borderId="7" xfId="17" applyFont="1" applyBorder="1" applyAlignment="1">
      <alignment/>
    </xf>
    <xf numFmtId="43" fontId="30" fillId="0" borderId="0" xfId="17" applyFont="1" applyBorder="1" applyAlignment="1">
      <alignment/>
    </xf>
    <xf numFmtId="43" fontId="30" fillId="0" borderId="13" xfId="17" applyFont="1" applyBorder="1" applyAlignment="1">
      <alignment/>
    </xf>
    <xf numFmtId="0" fontId="31" fillId="0" borderId="18" xfId="0" applyFont="1" applyBorder="1" applyAlignment="1">
      <alignment horizontal="center"/>
    </xf>
    <xf numFmtId="43" fontId="30" fillId="0" borderId="12" xfId="17" applyFont="1" applyBorder="1" applyAlignment="1">
      <alignment/>
    </xf>
    <xf numFmtId="0" fontId="30" fillId="0" borderId="0" xfId="0" applyFont="1" applyAlignment="1">
      <alignment horizontal="center"/>
    </xf>
    <xf numFmtId="188" fontId="30" fillId="0" borderId="9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3" fontId="0" fillId="0" borderId="0" xfId="0" applyNumberFormat="1" applyFont="1" applyAlignment="1">
      <alignment/>
    </xf>
    <xf numFmtId="43" fontId="0" fillId="0" borderId="5" xfId="17" applyFont="1" applyFill="1" applyBorder="1" applyAlignment="1">
      <alignment/>
    </xf>
    <xf numFmtId="43" fontId="0" fillId="0" borderId="3" xfId="17" applyFont="1" applyBorder="1" applyAlignment="1">
      <alignment horizontal="center"/>
    </xf>
    <xf numFmtId="43" fontId="0" fillId="0" borderId="0" xfId="17" applyFont="1" applyBorder="1" applyAlignment="1">
      <alignment/>
    </xf>
    <xf numFmtId="0" fontId="0" fillId="0" borderId="13" xfId="0" applyFont="1" applyBorder="1" applyAlignment="1">
      <alignment horizontal="center"/>
    </xf>
    <xf numFmtId="43" fontId="21" fillId="0" borderId="19" xfId="17" applyFont="1" applyBorder="1" applyAlignment="1">
      <alignment/>
    </xf>
    <xf numFmtId="0" fontId="33" fillId="0" borderId="0" xfId="0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43" fontId="0" fillId="0" borderId="0" xfId="17" applyFont="1" applyBorder="1" applyAlignment="1">
      <alignment horizontal="center"/>
    </xf>
    <xf numFmtId="43" fontId="13" fillId="0" borderId="0" xfId="17" applyFont="1" applyBorder="1" applyAlignment="1">
      <alignment/>
    </xf>
    <xf numFmtId="0" fontId="25" fillId="0" borderId="0" xfId="0" applyFont="1" applyBorder="1" applyAlignment="1">
      <alignment/>
    </xf>
    <xf numFmtId="43" fontId="25" fillId="0" borderId="0" xfId="17" applyFont="1" applyBorder="1" applyAlignment="1">
      <alignment/>
    </xf>
    <xf numFmtId="43" fontId="21" fillId="0" borderId="0" xfId="17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189" fontId="0" fillId="0" borderId="13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189" fontId="0" fillId="0" borderId="15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21" fillId="0" borderId="8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13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0" fillId="0" borderId="9" xfId="17" applyFont="1" applyBorder="1" applyAlignment="1">
      <alignment horizontal="center"/>
    </xf>
    <xf numFmtId="43" fontId="21" fillId="0" borderId="9" xfId="17" applyFont="1" applyFill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6" fillId="0" borderId="0" xfId="25" applyFont="1">
      <alignment/>
      <protection/>
    </xf>
    <xf numFmtId="43" fontId="26" fillId="0" borderId="0" xfId="20" applyFont="1" applyAlignment="1">
      <alignment/>
    </xf>
    <xf numFmtId="0" fontId="35" fillId="0" borderId="4" xfId="25" applyFont="1" applyBorder="1" applyAlignment="1">
      <alignment horizontal="center"/>
      <protection/>
    </xf>
    <xf numFmtId="0" fontId="35" fillId="0" borderId="0" xfId="25" applyFont="1" applyFill="1" applyBorder="1" applyAlignment="1">
      <alignment horizontal="center"/>
      <protection/>
    </xf>
    <xf numFmtId="0" fontId="35" fillId="0" borderId="4" xfId="25" applyFont="1" applyFill="1" applyBorder="1" applyAlignment="1">
      <alignment horizontal="center"/>
      <protection/>
    </xf>
    <xf numFmtId="0" fontId="35" fillId="0" borderId="1" xfId="25" applyFont="1" applyBorder="1" applyAlignment="1">
      <alignment horizontal="center"/>
      <protection/>
    </xf>
    <xf numFmtId="0" fontId="35" fillId="0" borderId="6" xfId="25" applyFont="1" applyBorder="1" applyAlignment="1">
      <alignment horizontal="center"/>
      <protection/>
    </xf>
    <xf numFmtId="0" fontId="35" fillId="0" borderId="1" xfId="25" applyFont="1" applyFill="1" applyBorder="1" applyAlignment="1">
      <alignment horizontal="center"/>
      <protection/>
    </xf>
    <xf numFmtId="0" fontId="26" fillId="0" borderId="7" xfId="25" applyFont="1" applyBorder="1" applyAlignment="1">
      <alignment horizontal="center"/>
      <protection/>
    </xf>
    <xf numFmtId="0" fontId="26" fillId="0" borderId="5" xfId="25" applyFont="1" applyFill="1" applyBorder="1" applyAlignment="1">
      <alignment horizontal="center"/>
      <protection/>
    </xf>
    <xf numFmtId="0" fontId="26" fillId="0" borderId="3" xfId="25" applyFont="1" applyBorder="1">
      <alignment/>
      <protection/>
    </xf>
    <xf numFmtId="0" fontId="26" fillId="0" borderId="8" xfId="25" applyFont="1" applyBorder="1" applyAlignment="1">
      <alignment horizontal="center"/>
      <protection/>
    </xf>
    <xf numFmtId="0" fontId="26" fillId="0" borderId="3" xfId="25" applyFont="1" applyFill="1" applyBorder="1">
      <alignment/>
      <protection/>
    </xf>
    <xf numFmtId="0" fontId="26" fillId="0" borderId="5" xfId="25" applyFont="1" applyBorder="1">
      <alignment/>
      <protection/>
    </xf>
    <xf numFmtId="49" fontId="26" fillId="0" borderId="7" xfId="25" applyNumberFormat="1" applyFont="1" applyBorder="1" applyAlignment="1">
      <alignment horizontal="center"/>
      <protection/>
    </xf>
    <xf numFmtId="43" fontId="26" fillId="0" borderId="5" xfId="20" applyFont="1" applyFill="1" applyBorder="1" applyAlignment="1">
      <alignment horizontal="center"/>
    </xf>
    <xf numFmtId="0" fontId="26" fillId="0" borderId="5" xfId="25" applyFont="1" applyFill="1" applyBorder="1">
      <alignment/>
      <protection/>
    </xf>
    <xf numFmtId="189" fontId="26" fillId="0" borderId="5" xfId="25" applyNumberFormat="1" applyFont="1" applyBorder="1" applyAlignment="1">
      <alignment horizontal="center"/>
      <protection/>
    </xf>
    <xf numFmtId="43" fontId="26" fillId="0" borderId="5" xfId="20" applyFont="1" applyFill="1" applyBorder="1" applyAlignment="1">
      <alignment/>
    </xf>
    <xf numFmtId="43" fontId="26" fillId="0" borderId="0" xfId="25" applyNumberFormat="1" applyFont="1">
      <alignment/>
      <protection/>
    </xf>
    <xf numFmtId="0" fontId="26" fillId="0" borderId="7" xfId="25" applyFont="1" applyBorder="1">
      <alignment/>
      <protection/>
    </xf>
    <xf numFmtId="0" fontId="26" fillId="0" borderId="5" xfId="25" applyFont="1" applyBorder="1" applyAlignment="1">
      <alignment horizontal="center"/>
      <protection/>
    </xf>
    <xf numFmtId="0" fontId="26" fillId="0" borderId="8" xfId="25" applyFont="1" applyBorder="1">
      <alignment/>
      <protection/>
    </xf>
    <xf numFmtId="0" fontId="26" fillId="0" borderId="3" xfId="25" applyFont="1" applyBorder="1" applyAlignment="1">
      <alignment horizontal="center"/>
      <protection/>
    </xf>
    <xf numFmtId="43" fontId="26" fillId="0" borderId="3" xfId="20" applyFont="1" applyFill="1" applyBorder="1" applyAlignment="1">
      <alignment horizontal="center"/>
    </xf>
    <xf numFmtId="43" fontId="26" fillId="0" borderId="3" xfId="20" applyFont="1" applyFill="1" applyBorder="1" applyAlignment="1">
      <alignment/>
    </xf>
    <xf numFmtId="0" fontId="26" fillId="0" borderId="0" xfId="25" applyFont="1" applyBorder="1">
      <alignment/>
      <protection/>
    </xf>
    <xf numFmtId="0" fontId="26" fillId="0" borderId="13" xfId="25" applyFont="1" applyBorder="1" applyAlignment="1">
      <alignment horizontal="center"/>
      <protection/>
    </xf>
    <xf numFmtId="43" fontId="35" fillId="0" borderId="19" xfId="20" applyFont="1" applyFill="1" applyBorder="1" applyAlignment="1">
      <alignment/>
    </xf>
    <xf numFmtId="43" fontId="26" fillId="0" borderId="0" xfId="20" applyFont="1" applyBorder="1" applyAlignment="1">
      <alignment/>
    </xf>
    <xf numFmtId="0" fontId="26" fillId="0" borderId="0" xfId="25" applyFont="1" applyBorder="1" applyAlignment="1">
      <alignment/>
      <protection/>
    </xf>
    <xf numFmtId="0" fontId="26" fillId="0" borderId="0" xfId="25" applyFont="1" applyBorder="1" applyAlignment="1">
      <alignment horizontal="center"/>
      <protection/>
    </xf>
    <xf numFmtId="43" fontId="35" fillId="0" borderId="0" xfId="20" applyFont="1" applyFill="1" applyBorder="1" applyAlignment="1">
      <alignment/>
    </xf>
    <xf numFmtId="0" fontId="35" fillId="0" borderId="0" xfId="25" applyFont="1" applyBorder="1" applyAlignment="1">
      <alignment horizontal="center"/>
      <protection/>
    </xf>
    <xf numFmtId="189" fontId="26" fillId="0" borderId="0" xfId="25" applyNumberFormat="1" applyFont="1" applyBorder="1" applyAlignment="1">
      <alignment horizontal="center"/>
      <protection/>
    </xf>
    <xf numFmtId="43" fontId="26" fillId="0" borderId="0" xfId="20" applyFont="1" applyFill="1" applyBorder="1" applyAlignment="1">
      <alignment horizontal="center"/>
    </xf>
    <xf numFmtId="43" fontId="26" fillId="0" borderId="0" xfId="20" applyFont="1" applyFill="1" applyBorder="1" applyAlignment="1">
      <alignment/>
    </xf>
    <xf numFmtId="43" fontId="35" fillId="0" borderId="0" xfId="20" applyFont="1" applyFill="1" applyBorder="1" applyAlignment="1">
      <alignment/>
    </xf>
    <xf numFmtId="43" fontId="35" fillId="0" borderId="0" xfId="20" applyFont="1" applyBorder="1" applyAlignment="1">
      <alignment/>
    </xf>
    <xf numFmtId="0" fontId="26" fillId="0" borderId="0" xfId="25" applyFont="1" applyFill="1" applyBorder="1" applyAlignment="1">
      <alignment/>
      <protection/>
    </xf>
    <xf numFmtId="0" fontId="35" fillId="0" borderId="0" xfId="25" applyFont="1" applyFill="1" applyBorder="1" applyAlignment="1">
      <alignment/>
      <protection/>
    </xf>
    <xf numFmtId="0" fontId="26" fillId="0" borderId="0" xfId="25" applyFont="1" applyFill="1">
      <alignment/>
      <protection/>
    </xf>
    <xf numFmtId="0" fontId="0" fillId="0" borderId="5" xfId="0" applyFont="1" applyBorder="1" applyAlignment="1">
      <alignment/>
    </xf>
    <xf numFmtId="49" fontId="0" fillId="0" borderId="9" xfId="0" applyNumberFormat="1" applyBorder="1" applyAlignment="1">
      <alignment horizontal="center"/>
    </xf>
    <xf numFmtId="0" fontId="25" fillId="0" borderId="0" xfId="23" applyFont="1">
      <alignment/>
      <protection/>
    </xf>
    <xf numFmtId="43" fontId="25" fillId="0" borderId="0" xfId="23" applyNumberFormat="1" applyFont="1">
      <alignment/>
      <protection/>
    </xf>
    <xf numFmtId="0" fontId="13" fillId="0" borderId="0" xfId="23" applyFont="1" applyAlignment="1">
      <alignment horizontal="center"/>
      <protection/>
    </xf>
    <xf numFmtId="0" fontId="13" fillId="0" borderId="0" xfId="23" applyFont="1">
      <alignment/>
      <protection/>
    </xf>
    <xf numFmtId="0" fontId="25" fillId="0" borderId="0" xfId="23" applyFont="1" applyBorder="1" applyAlignment="1">
      <alignment horizontal="left"/>
      <protection/>
    </xf>
    <xf numFmtId="0" fontId="13" fillId="0" borderId="0" xfId="23" applyFont="1" applyBorder="1" applyAlignment="1">
      <alignment horizontal="center"/>
      <protection/>
    </xf>
    <xf numFmtId="0" fontId="25" fillId="0" borderId="0" xfId="23" applyFont="1" applyBorder="1">
      <alignment/>
      <protection/>
    </xf>
    <xf numFmtId="0" fontId="25" fillId="0" borderId="0" xfId="23" applyFont="1" applyAlignment="1">
      <alignment horizontal="center"/>
      <protection/>
    </xf>
    <xf numFmtId="43" fontId="25" fillId="0" borderId="0" xfId="23" applyNumberFormat="1" applyFont="1" applyBorder="1">
      <alignment/>
      <protection/>
    </xf>
    <xf numFmtId="43" fontId="25" fillId="0" borderId="0" xfId="23" applyNumberFormat="1" applyFont="1" applyBorder="1" applyAlignment="1">
      <alignment horizontal="right"/>
      <protection/>
    </xf>
    <xf numFmtId="0" fontId="25" fillId="0" borderId="13" xfId="23" applyFont="1" applyBorder="1">
      <alignment/>
      <protection/>
    </xf>
    <xf numFmtId="0" fontId="13" fillId="0" borderId="0" xfId="23" applyFont="1" applyAlignment="1">
      <alignment horizontal="left"/>
      <protection/>
    </xf>
    <xf numFmtId="4" fontId="13" fillId="0" borderId="16" xfId="23" applyNumberFormat="1" applyFont="1" applyBorder="1">
      <alignment/>
      <protection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206" fontId="21" fillId="0" borderId="21" xfId="17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/>
    </xf>
    <xf numFmtId="206" fontId="0" fillId="0" borderId="21" xfId="17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206" fontId="0" fillId="0" borderId="20" xfId="17" applyNumberFormat="1" applyFont="1" applyBorder="1" applyAlignment="1">
      <alignment horizontal="center" vertical="center"/>
    </xf>
    <xf numFmtId="206" fontId="21" fillId="0" borderId="20" xfId="17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206" fontId="0" fillId="0" borderId="5" xfId="17" applyNumberFormat="1" applyFont="1" applyBorder="1" applyAlignment="1">
      <alignment horizontal="center" vertical="center"/>
    </xf>
    <xf numFmtId="206" fontId="21" fillId="0" borderId="5" xfId="17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/>
    </xf>
    <xf numFmtId="206" fontId="0" fillId="0" borderId="22" xfId="17" applyNumberFormat="1" applyFont="1" applyBorder="1" applyAlignment="1">
      <alignment/>
    </xf>
    <xf numFmtId="206" fontId="0" fillId="0" borderId="22" xfId="17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3" fillId="0" borderId="23" xfId="0" applyFont="1" applyBorder="1" applyAlignment="1">
      <alignment/>
    </xf>
    <xf numFmtId="206" fontId="0" fillId="0" borderId="23" xfId="17" applyNumberFormat="1" applyFont="1" applyBorder="1" applyAlignment="1">
      <alignment/>
    </xf>
    <xf numFmtId="206" fontId="0" fillId="0" borderId="23" xfId="17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206" fontId="0" fillId="0" borderId="20" xfId="17" applyNumberFormat="1" applyFont="1" applyBorder="1" applyAlignment="1">
      <alignment/>
    </xf>
    <xf numFmtId="206" fontId="0" fillId="0" borderId="20" xfId="17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06" fontId="21" fillId="0" borderId="11" xfId="0" applyNumberFormat="1" applyFont="1" applyBorder="1" applyAlignment="1">
      <alignment/>
    </xf>
    <xf numFmtId="206" fontId="21" fillId="0" borderId="11" xfId="17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06" fontId="0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0" fontId="37" fillId="0" borderId="0" xfId="0" applyFont="1" applyAlignment="1">
      <alignment/>
    </xf>
    <xf numFmtId="43" fontId="0" fillId="0" borderId="10" xfId="17" applyFont="1" applyBorder="1" applyAlignment="1">
      <alignment horizontal="center"/>
    </xf>
    <xf numFmtId="0" fontId="21" fillId="0" borderId="14" xfId="0" applyFont="1" applyBorder="1" applyAlignment="1">
      <alignment/>
    </xf>
    <xf numFmtId="43" fontId="0" fillId="0" borderId="1" xfId="17" applyFont="1" applyBorder="1" applyAlignment="1">
      <alignment/>
    </xf>
    <xf numFmtId="43" fontId="0" fillId="0" borderId="2" xfId="17" applyFont="1" applyBorder="1" applyAlignment="1">
      <alignment/>
    </xf>
    <xf numFmtId="0" fontId="21" fillId="0" borderId="13" xfId="0" applyFont="1" applyBorder="1" applyAlignment="1">
      <alignment/>
    </xf>
    <xf numFmtId="43" fontId="0" fillId="0" borderId="4" xfId="17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21" fillId="0" borderId="0" xfId="0" applyFont="1" applyBorder="1" applyAlignment="1">
      <alignment/>
    </xf>
    <xf numFmtId="187" fontId="0" fillId="0" borderId="5" xfId="0" applyNumberFormat="1" applyFont="1" applyBorder="1" applyAlignment="1">
      <alignment horizontal="center"/>
    </xf>
    <xf numFmtId="43" fontId="0" fillId="0" borderId="0" xfId="17" applyFont="1" applyFill="1" applyBorder="1" applyAlignment="1">
      <alignment horizontal="center"/>
    </xf>
    <xf numFmtId="187" fontId="0" fillId="0" borderId="3" xfId="0" applyNumberFormat="1" applyFont="1" applyBorder="1" applyAlignment="1">
      <alignment horizontal="center"/>
    </xf>
    <xf numFmtId="43" fontId="0" fillId="0" borderId="8" xfId="17" applyFont="1" applyBorder="1" applyAlignment="1">
      <alignment horizontal="center"/>
    </xf>
    <xf numFmtId="43" fontId="0" fillId="0" borderId="4" xfId="17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43" fontId="21" fillId="0" borderId="0" xfId="17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43" fontId="0" fillId="0" borderId="6" xfId="17" applyFont="1" applyBorder="1" applyAlignment="1">
      <alignment horizontal="center"/>
    </xf>
    <xf numFmtId="43" fontId="0" fillId="0" borderId="1" xfId="17" applyFont="1" applyBorder="1" applyAlignment="1">
      <alignment horizontal="center"/>
    </xf>
    <xf numFmtId="43" fontId="0" fillId="0" borderId="2" xfId="17" applyFont="1" applyBorder="1" applyAlignment="1">
      <alignment horizontal="center"/>
    </xf>
    <xf numFmtId="43" fontId="21" fillId="0" borderId="24" xfId="17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3" fontId="0" fillId="0" borderId="0" xfId="17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88" fontId="0" fillId="0" borderId="5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43" fontId="0" fillId="0" borderId="13" xfId="17" applyFont="1" applyBorder="1" applyAlignment="1">
      <alignment horizontal="center"/>
    </xf>
    <xf numFmtId="188" fontId="0" fillId="0" borderId="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206" fontId="27" fillId="0" borderId="0" xfId="17" applyNumberFormat="1" applyFont="1" applyAlignment="1">
      <alignment/>
    </xf>
    <xf numFmtId="206" fontId="27" fillId="0" borderId="0" xfId="17" applyNumberFormat="1" applyFont="1" applyFill="1" applyAlignment="1">
      <alignment/>
    </xf>
    <xf numFmtId="0" fontId="27" fillId="0" borderId="9" xfId="0" applyFont="1" applyBorder="1" applyAlignment="1">
      <alignment/>
    </xf>
    <xf numFmtId="49" fontId="27" fillId="0" borderId="9" xfId="0" applyNumberFormat="1" applyFont="1" applyBorder="1" applyAlignment="1">
      <alignment horizontal="center"/>
    </xf>
    <xf numFmtId="0" fontId="28" fillId="0" borderId="22" xfId="0" applyFont="1" applyBorder="1" applyAlignment="1">
      <alignment/>
    </xf>
    <xf numFmtId="49" fontId="27" fillId="0" borderId="22" xfId="0" applyNumberFormat="1" applyFont="1" applyBorder="1" applyAlignment="1">
      <alignment horizontal="center"/>
    </xf>
    <xf numFmtId="206" fontId="27" fillId="0" borderId="22" xfId="17" applyNumberFormat="1" applyFont="1" applyBorder="1" applyAlignment="1">
      <alignment/>
    </xf>
    <xf numFmtId="206" fontId="27" fillId="0" borderId="22" xfId="17" applyNumberFormat="1" applyFont="1" applyFill="1" applyBorder="1" applyAlignment="1">
      <alignment/>
    </xf>
    <xf numFmtId="0" fontId="27" fillId="0" borderId="23" xfId="0" applyFont="1" applyBorder="1" applyAlignment="1">
      <alignment/>
    </xf>
    <xf numFmtId="49" fontId="27" fillId="0" borderId="23" xfId="0" applyNumberFormat="1" applyFont="1" applyBorder="1" applyAlignment="1">
      <alignment horizontal="center"/>
    </xf>
    <xf numFmtId="206" fontId="27" fillId="0" borderId="23" xfId="17" applyNumberFormat="1" applyFont="1" applyBorder="1" applyAlignment="1">
      <alignment/>
    </xf>
    <xf numFmtId="206" fontId="27" fillId="0" borderId="23" xfId="17" applyNumberFormat="1" applyFont="1" applyFill="1" applyBorder="1" applyAlignment="1">
      <alignment/>
    </xf>
    <xf numFmtId="0" fontId="27" fillId="0" borderId="21" xfId="0" applyFont="1" applyBorder="1" applyAlignment="1">
      <alignment/>
    </xf>
    <xf numFmtId="49" fontId="27" fillId="0" borderId="21" xfId="0" applyNumberFormat="1" applyFont="1" applyBorder="1" applyAlignment="1">
      <alignment horizontal="center"/>
    </xf>
    <xf numFmtId="206" fontId="27" fillId="0" borderId="21" xfId="17" applyNumberFormat="1" applyFont="1" applyBorder="1" applyAlignment="1">
      <alignment/>
    </xf>
    <xf numFmtId="206" fontId="27" fillId="0" borderId="21" xfId="17" applyNumberFormat="1" applyFont="1" applyFill="1" applyBorder="1" applyAlignment="1">
      <alignment/>
    </xf>
    <xf numFmtId="0" fontId="28" fillId="0" borderId="9" xfId="0" applyFont="1" applyBorder="1" applyAlignment="1">
      <alignment horizontal="center"/>
    </xf>
    <xf numFmtId="206" fontId="7" fillId="0" borderId="9" xfId="17" applyNumberFormat="1" applyFont="1" applyBorder="1" applyAlignment="1">
      <alignment horizontal="center"/>
    </xf>
    <xf numFmtId="206" fontId="7" fillId="0" borderId="9" xfId="17" applyNumberFormat="1" applyFont="1" applyBorder="1" applyAlignment="1">
      <alignment/>
    </xf>
    <xf numFmtId="206" fontId="7" fillId="0" borderId="9" xfId="17" applyNumberFormat="1" applyFont="1" applyFill="1" applyBorder="1" applyAlignment="1">
      <alignment horizontal="center"/>
    </xf>
    <xf numFmtId="206" fontId="7" fillId="0" borderId="9" xfId="17" applyNumberFormat="1" applyFont="1" applyFill="1" applyBorder="1" applyAlignment="1">
      <alignment/>
    </xf>
    <xf numFmtId="0" fontId="27" fillId="0" borderId="9" xfId="0" applyFont="1" applyBorder="1" applyAlignment="1">
      <alignment horizontal="center"/>
    </xf>
    <xf numFmtId="0" fontId="28" fillId="0" borderId="22" xfId="0" applyFont="1" applyBorder="1" applyAlignment="1">
      <alignment horizontal="left"/>
    </xf>
    <xf numFmtId="43" fontId="27" fillId="0" borderId="23" xfId="17" applyFont="1" applyBorder="1" applyAlignment="1">
      <alignment horizontal="justify"/>
    </xf>
    <xf numFmtId="43" fontId="27" fillId="0" borderId="21" xfId="17" applyFont="1" applyBorder="1" applyAlignment="1">
      <alignment horizontal="justify"/>
    </xf>
    <xf numFmtId="0" fontId="28" fillId="0" borderId="3" xfId="0" applyFont="1" applyBorder="1" applyAlignment="1">
      <alignment horizontal="center"/>
    </xf>
    <xf numFmtId="49" fontId="27" fillId="0" borderId="3" xfId="0" applyNumberFormat="1" applyFont="1" applyBorder="1" applyAlignment="1">
      <alignment horizontal="center"/>
    </xf>
    <xf numFmtId="43" fontId="30" fillId="0" borderId="9" xfId="17" applyFont="1" applyBorder="1" applyAlignment="1">
      <alignment horizontal="center"/>
    </xf>
    <xf numFmtId="43" fontId="27" fillId="0" borderId="0" xfId="17" applyFont="1" applyAlignment="1">
      <alignment/>
    </xf>
    <xf numFmtId="43" fontId="30" fillId="0" borderId="25" xfId="17" applyFont="1" applyBorder="1" applyAlignment="1">
      <alignment/>
    </xf>
    <xf numFmtId="0" fontId="7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5" xfId="0" applyFont="1" applyBorder="1" applyAlignment="1">
      <alignment horizontal="left"/>
    </xf>
    <xf numFmtId="43" fontId="4" fillId="0" borderId="0" xfId="0" applyNumberFormat="1" applyFont="1" applyAlignment="1">
      <alignment/>
    </xf>
    <xf numFmtId="43" fontId="25" fillId="0" borderId="0" xfId="17" applyFont="1" applyAlignment="1">
      <alignment horizontal="right"/>
    </xf>
    <xf numFmtId="0" fontId="27" fillId="0" borderId="26" xfId="0" applyFont="1" applyBorder="1" applyAlignment="1">
      <alignment/>
    </xf>
    <xf numFmtId="0" fontId="27" fillId="0" borderId="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7" xfId="0" applyFont="1" applyBorder="1" applyAlignment="1">
      <alignment/>
    </xf>
    <xf numFmtId="0" fontId="27" fillId="0" borderId="5" xfId="0" applyFont="1" applyBorder="1" applyAlignment="1">
      <alignment/>
    </xf>
    <xf numFmtId="0" fontId="27" fillId="0" borderId="2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7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9" xfId="0" applyFont="1" applyBorder="1" applyAlignment="1">
      <alignment horizontal="center"/>
    </xf>
    <xf numFmtId="43" fontId="27" fillId="0" borderId="7" xfId="17" applyFont="1" applyBorder="1" applyAlignment="1">
      <alignment/>
    </xf>
    <xf numFmtId="43" fontId="27" fillId="0" borderId="25" xfId="17" applyFont="1" applyBorder="1" applyAlignment="1">
      <alignment/>
    </xf>
    <xf numFmtId="43" fontId="27" fillId="0" borderId="5" xfId="17" applyFont="1" applyBorder="1" applyAlignment="1">
      <alignment/>
    </xf>
    <xf numFmtId="0" fontId="39" fillId="0" borderId="0" xfId="0" applyFont="1" applyAlignment="1">
      <alignment/>
    </xf>
    <xf numFmtId="187" fontId="27" fillId="0" borderId="5" xfId="0" applyNumberFormat="1" applyFont="1" applyBorder="1" applyAlignment="1">
      <alignment horizontal="center"/>
    </xf>
    <xf numFmtId="43" fontId="27" fillId="0" borderId="5" xfId="17" applyFont="1" applyBorder="1" applyAlignment="1">
      <alignment horizontal="right"/>
    </xf>
    <xf numFmtId="43" fontId="27" fillId="0" borderId="7" xfId="17" applyFont="1" applyBorder="1" applyAlignment="1">
      <alignment horizontal="center"/>
    </xf>
    <xf numFmtId="43" fontId="27" fillId="0" borderId="12" xfId="17" applyFont="1" applyBorder="1" applyAlignment="1">
      <alignment/>
    </xf>
    <xf numFmtId="43" fontId="27" fillId="0" borderId="11" xfId="17" applyFont="1" applyBorder="1" applyAlignment="1">
      <alignment/>
    </xf>
    <xf numFmtId="43" fontId="27" fillId="0" borderId="17" xfId="17" applyFont="1" applyBorder="1" applyAlignment="1">
      <alignment/>
    </xf>
    <xf numFmtId="43" fontId="27" fillId="0" borderId="0" xfId="17" applyFont="1" applyBorder="1" applyAlignment="1">
      <alignment/>
    </xf>
    <xf numFmtId="43" fontId="27" fillId="0" borderId="13" xfId="17" applyFont="1" applyBorder="1" applyAlignment="1">
      <alignment/>
    </xf>
    <xf numFmtId="189" fontId="27" fillId="0" borderId="5" xfId="0" applyNumberFormat="1" applyFont="1" applyBorder="1" applyAlignment="1">
      <alignment horizontal="center"/>
    </xf>
    <xf numFmtId="43" fontId="27" fillId="0" borderId="9" xfId="17" applyFont="1" applyBorder="1" applyAlignment="1">
      <alignment/>
    </xf>
    <xf numFmtId="187" fontId="27" fillId="0" borderId="3" xfId="0" applyNumberFormat="1" applyFont="1" applyBorder="1" applyAlignment="1">
      <alignment horizontal="center"/>
    </xf>
    <xf numFmtId="187" fontId="27" fillId="0" borderId="0" xfId="0" applyNumberFormat="1" applyFont="1" applyBorder="1" applyAlignment="1">
      <alignment horizontal="center"/>
    </xf>
    <xf numFmtId="0" fontId="27" fillId="0" borderId="28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0" xfId="0" applyFont="1" applyBorder="1" applyAlignment="1">
      <alignment/>
    </xf>
    <xf numFmtId="43" fontId="27" fillId="0" borderId="7" xfId="17" applyFont="1" applyFill="1" applyBorder="1" applyAlignment="1">
      <alignment/>
    </xf>
    <xf numFmtId="43" fontId="27" fillId="0" borderId="5" xfId="17" applyFont="1" applyFill="1" applyBorder="1" applyAlignment="1">
      <alignment/>
    </xf>
    <xf numFmtId="0" fontId="27" fillId="0" borderId="0" xfId="0" applyFont="1" applyFill="1" applyAlignment="1">
      <alignment/>
    </xf>
    <xf numFmtId="189" fontId="27" fillId="0" borderId="5" xfId="0" applyNumberFormat="1" applyFont="1" applyFill="1" applyBorder="1" applyAlignment="1">
      <alignment horizontal="center"/>
    </xf>
    <xf numFmtId="43" fontId="27" fillId="0" borderId="0" xfId="17" applyFont="1" applyFill="1" applyBorder="1" applyAlignment="1">
      <alignment/>
    </xf>
    <xf numFmtId="43" fontId="27" fillId="0" borderId="0" xfId="0" applyNumberFormat="1" applyFont="1" applyAlignment="1">
      <alignment/>
    </xf>
    <xf numFmtId="43" fontId="27" fillId="0" borderId="11" xfId="17" applyFont="1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13" xfId="0" applyFont="1" applyBorder="1" applyAlignment="1">
      <alignment horizontal="center"/>
    </xf>
    <xf numFmtId="43" fontId="27" fillId="0" borderId="5" xfId="17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43" fontId="27" fillId="0" borderId="13" xfId="0" applyNumberFormat="1" applyFont="1" applyBorder="1" applyAlignment="1">
      <alignment horizontal="center"/>
    </xf>
    <xf numFmtId="43" fontId="27" fillId="0" borderId="5" xfId="17" applyFont="1" applyBorder="1" applyAlignment="1">
      <alignment horizontal="center"/>
    </xf>
    <xf numFmtId="0" fontId="27" fillId="0" borderId="13" xfId="0" applyFont="1" applyBorder="1" applyAlignment="1">
      <alignment/>
    </xf>
    <xf numFmtId="0" fontId="27" fillId="0" borderId="0" xfId="0" applyFont="1" applyFill="1" applyAlignment="1">
      <alignment horizontal="left" indent="1"/>
    </xf>
    <xf numFmtId="189" fontId="27" fillId="0" borderId="3" xfId="0" applyNumberFormat="1" applyFont="1" applyFill="1" applyBorder="1" applyAlignment="1">
      <alignment horizontal="center"/>
    </xf>
    <xf numFmtId="43" fontId="27" fillId="0" borderId="13" xfId="17" applyFont="1" applyFill="1" applyBorder="1" applyAlignment="1">
      <alignment/>
    </xf>
    <xf numFmtId="43" fontId="27" fillId="0" borderId="9" xfId="17" applyFont="1" applyFill="1" applyBorder="1" applyAlignment="1">
      <alignment/>
    </xf>
    <xf numFmtId="0" fontId="27" fillId="0" borderId="13" xfId="0" applyFont="1" applyFill="1" applyBorder="1" applyAlignment="1">
      <alignment/>
    </xf>
    <xf numFmtId="43" fontId="27" fillId="0" borderId="10" xfId="17" applyFont="1" applyFill="1" applyBorder="1" applyAlignment="1">
      <alignment/>
    </xf>
    <xf numFmtId="0" fontId="27" fillId="0" borderId="0" xfId="0" applyFont="1" applyAlignment="1">
      <alignment/>
    </xf>
    <xf numFmtId="43" fontId="27" fillId="0" borderId="10" xfId="17" applyFont="1" applyBorder="1" applyAlignment="1">
      <alignment/>
    </xf>
    <xf numFmtId="0" fontId="27" fillId="0" borderId="0" xfId="0" applyFont="1" applyAlignment="1">
      <alignment horizontal="center"/>
    </xf>
    <xf numFmtId="43" fontId="27" fillId="0" borderId="1" xfId="17" applyFont="1" applyBorder="1" applyAlignment="1">
      <alignment/>
    </xf>
    <xf numFmtId="0" fontId="27" fillId="0" borderId="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0" xfId="24" applyFont="1">
      <alignment/>
      <protection/>
    </xf>
    <xf numFmtId="0" fontId="21" fillId="0" borderId="0" xfId="24" applyFont="1">
      <alignment/>
      <protection/>
    </xf>
    <xf numFmtId="43" fontId="0" fillId="0" borderId="0" xfId="24" applyNumberFormat="1" applyFont="1">
      <alignment/>
      <protection/>
    </xf>
    <xf numFmtId="43" fontId="0" fillId="0" borderId="16" xfId="17" applyFont="1" applyBorder="1" applyAlignment="1">
      <alignment/>
    </xf>
    <xf numFmtId="0" fontId="22" fillId="0" borderId="0" xfId="24" applyFont="1" applyAlignment="1">
      <alignment horizontal="center"/>
      <protection/>
    </xf>
    <xf numFmtId="0" fontId="41" fillId="0" borderId="0" xfId="24" applyFont="1" applyAlignment="1">
      <alignment horizontal="center"/>
      <protection/>
    </xf>
    <xf numFmtId="0" fontId="0" fillId="0" borderId="0" xfId="0" applyFont="1" applyFill="1" applyAlignment="1">
      <alignment/>
    </xf>
    <xf numFmtId="43" fontId="10" fillId="0" borderId="3" xfId="17" applyFont="1" applyFill="1" applyBorder="1" applyAlignment="1">
      <alignment/>
    </xf>
    <xf numFmtId="43" fontId="10" fillId="0" borderId="11" xfId="17" applyFont="1" applyFill="1" applyBorder="1" applyAlignment="1">
      <alignment/>
    </xf>
    <xf numFmtId="43" fontId="10" fillId="0" borderId="0" xfId="17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3" fontId="0" fillId="0" borderId="5" xfId="17" applyFont="1" applyFill="1" applyBorder="1" applyAlignment="1">
      <alignment horizontal="center"/>
    </xf>
    <xf numFmtId="43" fontId="0" fillId="0" borderId="3" xfId="17" applyFont="1" applyFill="1" applyBorder="1" applyAlignment="1">
      <alignment horizontal="center"/>
    </xf>
    <xf numFmtId="43" fontId="21" fillId="0" borderId="3" xfId="17" applyFont="1" applyFill="1" applyBorder="1" applyAlignment="1">
      <alignment horizontal="center"/>
    </xf>
    <xf numFmtId="43" fontId="21" fillId="0" borderId="11" xfId="17" applyFont="1" applyFill="1" applyBorder="1" applyAlignment="1">
      <alignment horizontal="center"/>
    </xf>
    <xf numFmtId="43" fontId="21" fillId="0" borderId="0" xfId="17" applyFont="1" applyFill="1" applyBorder="1" applyAlignment="1">
      <alignment horizontal="center"/>
    </xf>
    <xf numFmtId="43" fontId="0" fillId="0" borderId="1" xfId="17" applyFont="1" applyFill="1" applyBorder="1" applyAlignment="1">
      <alignment horizontal="center"/>
    </xf>
    <xf numFmtId="0" fontId="25" fillId="0" borderId="0" xfId="0" applyFont="1" applyFill="1" applyAlignment="1">
      <alignment/>
    </xf>
    <xf numFmtId="43" fontId="0" fillId="0" borderId="0" xfId="17" applyFont="1" applyFill="1" applyAlignment="1">
      <alignment horizontal="center"/>
    </xf>
    <xf numFmtId="43" fontId="0" fillId="0" borderId="0" xfId="17" applyFont="1" applyFill="1" applyBorder="1" applyAlignment="1">
      <alignment horizontal="left"/>
    </xf>
    <xf numFmtId="43" fontId="0" fillId="0" borderId="15" xfId="17" applyFont="1" applyFill="1" applyBorder="1" applyAlignment="1">
      <alignment horizontal="center"/>
    </xf>
    <xf numFmtId="43" fontId="21" fillId="0" borderId="1" xfId="17" applyFont="1" applyFill="1" applyBorder="1" applyAlignment="1">
      <alignment horizontal="center"/>
    </xf>
    <xf numFmtId="43" fontId="13" fillId="0" borderId="11" xfId="17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0" fillId="0" borderId="0" xfId="17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24" applyFont="1">
      <alignment/>
      <protection/>
    </xf>
    <xf numFmtId="0" fontId="42" fillId="0" borderId="0" xfId="24" applyFont="1">
      <alignment/>
      <protection/>
    </xf>
    <xf numFmtId="198" fontId="27" fillId="0" borderId="0" xfId="19" applyFont="1" applyAlignment="1">
      <alignment/>
    </xf>
    <xf numFmtId="198" fontId="27" fillId="0" borderId="0" xfId="24" applyNumberFormat="1" applyFont="1">
      <alignment/>
      <protection/>
    </xf>
    <xf numFmtId="0" fontId="28" fillId="0" borderId="0" xfId="24" applyFont="1">
      <alignment/>
      <protection/>
    </xf>
    <xf numFmtId="43" fontId="28" fillId="0" borderId="16" xfId="24" applyNumberFormat="1" applyFont="1" applyBorder="1" applyAlignment="1">
      <alignment horizontal="center"/>
      <protection/>
    </xf>
    <xf numFmtId="198" fontId="27" fillId="0" borderId="4" xfId="19" applyFont="1" applyBorder="1" applyAlignment="1">
      <alignment/>
    </xf>
    <xf numFmtId="43" fontId="27" fillId="0" borderId="0" xfId="24" applyNumberFormat="1" applyFont="1">
      <alignment/>
      <protection/>
    </xf>
    <xf numFmtId="198" fontId="28" fillId="0" borderId="16" xfId="24" applyNumberFormat="1" applyFont="1" applyBorder="1">
      <alignment/>
      <protection/>
    </xf>
    <xf numFmtId="43" fontId="27" fillId="0" borderId="4" xfId="24" applyNumberFormat="1" applyFont="1" applyBorder="1">
      <alignment/>
      <protection/>
    </xf>
    <xf numFmtId="198" fontId="27" fillId="0" borderId="0" xfId="19" applyFont="1" applyAlignment="1">
      <alignment/>
    </xf>
    <xf numFmtId="49" fontId="27" fillId="0" borderId="0" xfId="19" applyNumberFormat="1" applyFont="1" applyAlignment="1">
      <alignment/>
    </xf>
    <xf numFmtId="0" fontId="27" fillId="0" borderId="0" xfId="24" applyFont="1" applyAlignment="1">
      <alignment/>
      <protection/>
    </xf>
    <xf numFmtId="198" fontId="27" fillId="0" borderId="0" xfId="19" applyFont="1" applyAlignment="1">
      <alignment horizontal="left"/>
    </xf>
    <xf numFmtId="49" fontId="27" fillId="0" borderId="0" xfId="19" applyNumberFormat="1" applyFont="1" applyAlignment="1">
      <alignment horizontal="left"/>
    </xf>
    <xf numFmtId="43" fontId="0" fillId="0" borderId="7" xfId="17" applyFont="1" applyFill="1" applyBorder="1" applyAlignment="1">
      <alignment horizontal="center"/>
    </xf>
    <xf numFmtId="43" fontId="21" fillId="0" borderId="18" xfId="17" applyFont="1" applyFill="1" applyBorder="1" applyAlignment="1">
      <alignment horizontal="center"/>
    </xf>
    <xf numFmtId="43" fontId="0" fillId="0" borderId="8" xfId="17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9" xfId="0" applyFont="1" applyBorder="1" applyAlignment="1">
      <alignment horizontal="center" vertical="center"/>
    </xf>
    <xf numFmtId="206" fontId="27" fillId="0" borderId="9" xfId="17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23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21" fillId="0" borderId="8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35" fillId="0" borderId="0" xfId="25" applyFont="1" applyAlignment="1">
      <alignment horizontal="center"/>
      <protection/>
    </xf>
    <xf numFmtId="0" fontId="28" fillId="0" borderId="0" xfId="0" applyFont="1" applyAlignment="1">
      <alignment horizontal="center"/>
    </xf>
    <xf numFmtId="206" fontId="27" fillId="0" borderId="9" xfId="17" applyNumberFormat="1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9" xfId="17" applyFont="1" applyBorder="1" applyAlignment="1">
      <alignment horizontal="center"/>
    </xf>
    <xf numFmtId="43" fontId="0" fillId="0" borderId="9" xfId="17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88" fontId="30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30" fillId="0" borderId="1" xfId="17" applyFont="1" applyBorder="1" applyAlignment="1">
      <alignment horizontal="center" vertical="center" wrapText="1"/>
    </xf>
    <xf numFmtId="43" fontId="30" fillId="0" borderId="3" xfId="17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3" fontId="30" fillId="0" borderId="9" xfId="17" applyFont="1" applyBorder="1" applyAlignment="1">
      <alignment horizontal="center"/>
    </xf>
    <xf numFmtId="188" fontId="30" fillId="0" borderId="9" xfId="0" applyNumberFormat="1" applyFont="1" applyBorder="1" applyAlignment="1">
      <alignment horizontal="center"/>
    </xf>
    <xf numFmtId="188" fontId="30" fillId="0" borderId="18" xfId="0" applyNumberFormat="1" applyFont="1" applyBorder="1" applyAlignment="1">
      <alignment horizontal="center"/>
    </xf>
    <xf numFmtId="188" fontId="30" fillId="0" borderId="10" xfId="0" applyNumberFormat="1" applyFont="1" applyBorder="1" applyAlignment="1">
      <alignment horizontal="center"/>
    </xf>
    <xf numFmtId="188" fontId="30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1" fillId="0" borderId="0" xfId="24" applyFont="1" applyAlignment="1">
      <alignment horizontal="center"/>
      <protection/>
    </xf>
    <xf numFmtId="0" fontId="28" fillId="0" borderId="0" xfId="24" applyFont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3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งบการเงินปี53อบตบางสวน" xfId="19"/>
    <cellStyle name="เครื่องหมายจุลภาค_บัญชีประจำเดือน  กันยายน  2553" xfId="20"/>
    <cellStyle name="Currency" xfId="21"/>
    <cellStyle name="Currency [0]" xfId="22"/>
    <cellStyle name="ปกติ_งบการเงินปี53อบต." xfId="23"/>
    <cellStyle name="ปกติ_งบการเงินปี53อบตบางสวน" xfId="24"/>
    <cellStyle name="ปกติ_บัญชีประจำเดือน  กันยายน  255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1343025</xdr:colOff>
      <xdr:row>89</xdr:row>
      <xdr:rowOff>47625</xdr:rowOff>
    </xdr:from>
    <xdr:to>
      <xdr:col>5</xdr:col>
      <xdr:colOff>285750</xdr:colOff>
      <xdr:row>91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495675" y="20993100"/>
          <a:ext cx="1638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>ลงชื่อ.................................ผู้จัดทำ
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56</xdr:row>
      <xdr:rowOff>133350</xdr:rowOff>
    </xdr:from>
    <xdr:to>
      <xdr:col>7</xdr:col>
      <xdr:colOff>142875</xdr:colOff>
      <xdr:row>56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384935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91</xdr:row>
      <xdr:rowOff>66675</xdr:rowOff>
    </xdr:from>
    <xdr:to>
      <xdr:col>2</xdr:col>
      <xdr:colOff>952500</xdr:colOff>
      <xdr:row>95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85725" y="21450300"/>
          <a:ext cx="19431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91</xdr:row>
      <xdr:rowOff>66675</xdr:rowOff>
    </xdr:from>
    <xdr:to>
      <xdr:col>3</xdr:col>
      <xdr:colOff>1924050</xdr:colOff>
      <xdr:row>95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057400" y="21450300"/>
          <a:ext cx="20193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91</xdr:row>
      <xdr:rowOff>57150</xdr:rowOff>
    </xdr:from>
    <xdr:to>
      <xdr:col>8</xdr:col>
      <xdr:colOff>95250</xdr:colOff>
      <xdr:row>95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905250" y="21440775"/>
          <a:ext cx="2476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นายสวิส     มุ่งกลาง )
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48</xdr:row>
      <xdr:rowOff>47625</xdr:rowOff>
    </xdr:from>
    <xdr:to>
      <xdr:col>4</xdr:col>
      <xdr:colOff>1276350</xdr:colOff>
      <xdr:row>50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410200" y="11029950"/>
          <a:ext cx="1981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ลงชื่อ........................................ผู้จัดทำ
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51</xdr:row>
      <xdr:rowOff>28575</xdr:rowOff>
    </xdr:from>
    <xdr:to>
      <xdr:col>1</xdr:col>
      <xdr:colOff>1638300</xdr:colOff>
      <xdr:row>54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09550" y="1169670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2438400</xdr:colOff>
      <xdr:row>51</xdr:row>
      <xdr:rowOff>19050</xdr:rowOff>
    </xdr:from>
    <xdr:to>
      <xdr:col>3</xdr:col>
      <xdr:colOff>285750</xdr:colOff>
      <xdr:row>54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2990850" y="116871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3</xdr:col>
      <xdr:colOff>876300</xdr:colOff>
      <xdr:row>51</xdr:row>
      <xdr:rowOff>28575</xdr:rowOff>
    </xdr:from>
    <xdr:to>
      <xdr:col>6</xdr:col>
      <xdr:colOff>247650</xdr:colOff>
      <xdr:row>55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5562600" y="11696700"/>
          <a:ext cx="25527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นายสวิส   มุ่งกลาง)
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0</xdr:rowOff>
    </xdr:from>
    <xdr:to>
      <xdr:col>4</xdr:col>
      <xdr:colOff>1276350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10200" y="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ลงชื่อ........................................ผู้จัดทำ
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" y="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2438400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90850" y="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3</xdr:col>
      <xdr:colOff>876300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62600" y="0"/>
          <a:ext cx="255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นายสวิส  มุ่งกลาง )
นายกองค์การบริหารส่วนตำบลเมืองนาท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723900</xdr:colOff>
      <xdr:row>26</xdr:row>
      <xdr:rowOff>47625</xdr:rowOff>
    </xdr:from>
    <xdr:to>
      <xdr:col>4</xdr:col>
      <xdr:colOff>1276350</xdr:colOff>
      <xdr:row>28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5410200" y="7496175"/>
          <a:ext cx="1981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ลงชื่อ........................................ผู้จัดทำ
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29</xdr:row>
      <xdr:rowOff>28575</xdr:rowOff>
    </xdr:from>
    <xdr:to>
      <xdr:col>1</xdr:col>
      <xdr:colOff>1638300</xdr:colOff>
      <xdr:row>32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209550" y="8448675"/>
          <a:ext cx="1981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2438400</xdr:colOff>
      <xdr:row>29</xdr:row>
      <xdr:rowOff>19050</xdr:rowOff>
    </xdr:from>
    <xdr:to>
      <xdr:col>3</xdr:col>
      <xdr:colOff>285750</xdr:colOff>
      <xdr:row>32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2990850" y="8439150"/>
          <a:ext cx="1981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3</xdr:col>
      <xdr:colOff>876300</xdr:colOff>
      <xdr:row>29</xdr:row>
      <xdr:rowOff>28575</xdr:rowOff>
    </xdr:from>
    <xdr:to>
      <xdr:col>6</xdr:col>
      <xdr:colOff>247650</xdr:colOff>
      <xdr:row>33</xdr:row>
      <xdr:rowOff>190500</xdr:rowOff>
    </xdr:to>
    <xdr:sp>
      <xdr:nvSpPr>
        <xdr:cNvPr id="8" name="Rectangle 8"/>
        <xdr:cNvSpPr>
          <a:spLocks/>
        </xdr:cNvSpPr>
      </xdr:nvSpPr>
      <xdr:spPr>
        <a:xfrm>
          <a:off x="5562600" y="8448675"/>
          <a:ext cx="25527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นายสวิส  มุ่งกลาง )
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0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นายสวิส   มุ่งกลาง )
นายกองค์การบริหารส่วนตำบลเมืองนาท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95250</xdr:rowOff>
    </xdr:from>
    <xdr:to>
      <xdr:col>1</xdr:col>
      <xdr:colOff>2066925</xdr:colOff>
      <xdr:row>23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61925" y="5400675"/>
          <a:ext cx="19050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1762125</xdr:colOff>
      <xdr:row>20</xdr:row>
      <xdr:rowOff>95250</xdr:rowOff>
    </xdr:from>
    <xdr:to>
      <xdr:col>3</xdr:col>
      <xdr:colOff>495300</xdr:colOff>
      <xdr:row>24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1762125" y="5400675"/>
          <a:ext cx="22574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3</xdr:col>
      <xdr:colOff>266700</xdr:colOff>
      <xdr:row>20</xdr:row>
      <xdr:rowOff>95250</xdr:rowOff>
    </xdr:from>
    <xdr:to>
      <xdr:col>6</xdr:col>
      <xdr:colOff>76200</xdr:colOff>
      <xdr:row>23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790950" y="5400675"/>
          <a:ext cx="22764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นายสวิส   มุ่งกลาง )
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161925</xdr:colOff>
      <xdr:row>60</xdr:row>
      <xdr:rowOff>171450</xdr:rowOff>
    </xdr:from>
    <xdr:to>
      <xdr:col>1</xdr:col>
      <xdr:colOff>2076450</xdr:colOff>
      <xdr:row>63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61925" y="16573500"/>
          <a:ext cx="19145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1809750</xdr:colOff>
      <xdr:row>60</xdr:row>
      <xdr:rowOff>171450</xdr:rowOff>
    </xdr:from>
    <xdr:to>
      <xdr:col>3</xdr:col>
      <xdr:colOff>542925</xdr:colOff>
      <xdr:row>64</xdr:row>
      <xdr:rowOff>257175</xdr:rowOff>
    </xdr:to>
    <xdr:sp>
      <xdr:nvSpPr>
        <xdr:cNvPr id="5" name="Rectangle 5"/>
        <xdr:cNvSpPr>
          <a:spLocks/>
        </xdr:cNvSpPr>
      </xdr:nvSpPr>
      <xdr:spPr>
        <a:xfrm>
          <a:off x="1809750" y="16573500"/>
          <a:ext cx="22574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3</xdr:col>
      <xdr:colOff>523875</xdr:colOff>
      <xdr:row>60</xdr:row>
      <xdr:rowOff>171450</xdr:rowOff>
    </xdr:from>
    <xdr:to>
      <xdr:col>6</xdr:col>
      <xdr:colOff>333375</xdr:colOff>
      <xdr:row>63</xdr:row>
      <xdr:rowOff>200025</xdr:rowOff>
    </xdr:to>
    <xdr:sp>
      <xdr:nvSpPr>
        <xdr:cNvPr id="6" name="Rectangle 6"/>
        <xdr:cNvSpPr>
          <a:spLocks/>
        </xdr:cNvSpPr>
      </xdr:nvSpPr>
      <xdr:spPr>
        <a:xfrm>
          <a:off x="4048125" y="16573500"/>
          <a:ext cx="22764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นายสวิส   มุ่งกลาง )
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161925</xdr:colOff>
      <xdr:row>93</xdr:row>
      <xdr:rowOff>152400</xdr:rowOff>
    </xdr:from>
    <xdr:to>
      <xdr:col>1</xdr:col>
      <xdr:colOff>2228850</xdr:colOff>
      <xdr:row>95</xdr:row>
      <xdr:rowOff>333375</xdr:rowOff>
    </xdr:to>
    <xdr:sp>
      <xdr:nvSpPr>
        <xdr:cNvPr id="7" name="Rectangle 7"/>
        <xdr:cNvSpPr>
          <a:spLocks/>
        </xdr:cNvSpPr>
      </xdr:nvSpPr>
      <xdr:spPr>
        <a:xfrm>
          <a:off x="161925" y="25803225"/>
          <a:ext cx="2066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2076450</xdr:colOff>
      <xdr:row>93</xdr:row>
      <xdr:rowOff>142875</xdr:rowOff>
    </xdr:from>
    <xdr:to>
      <xdr:col>3</xdr:col>
      <xdr:colOff>809625</xdr:colOff>
      <xdr:row>96</xdr:row>
      <xdr:rowOff>209550</xdr:rowOff>
    </xdr:to>
    <xdr:sp>
      <xdr:nvSpPr>
        <xdr:cNvPr id="8" name="Rectangle 8"/>
        <xdr:cNvSpPr>
          <a:spLocks/>
        </xdr:cNvSpPr>
      </xdr:nvSpPr>
      <xdr:spPr>
        <a:xfrm>
          <a:off x="2076450" y="25793700"/>
          <a:ext cx="22574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3</xdr:col>
      <xdr:colOff>866775</xdr:colOff>
      <xdr:row>93</xdr:row>
      <xdr:rowOff>152400</xdr:rowOff>
    </xdr:from>
    <xdr:to>
      <xdr:col>6</xdr:col>
      <xdr:colOff>676275</xdr:colOff>
      <xdr:row>95</xdr:row>
      <xdr:rowOff>285750</xdr:rowOff>
    </xdr:to>
    <xdr:sp>
      <xdr:nvSpPr>
        <xdr:cNvPr id="9" name="Rectangle 9"/>
        <xdr:cNvSpPr>
          <a:spLocks/>
        </xdr:cNvSpPr>
      </xdr:nvSpPr>
      <xdr:spPr>
        <a:xfrm>
          <a:off x="4391025" y="25803225"/>
          <a:ext cx="22764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นายสวิส   มุ่งกลาง )
นายกองค์การบริหารส่วนตำบลเมืองนาท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466725</xdr:colOff>
      <xdr:row>101</xdr:row>
      <xdr:rowOff>0</xdr:rowOff>
    </xdr:from>
    <xdr:to>
      <xdr:col>6</xdr:col>
      <xdr:colOff>276225</xdr:colOff>
      <xdr:row>101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990975" y="28775025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นายสวิส   มุ่งกลาง )
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1809750</xdr:colOff>
      <xdr:row>101</xdr:row>
      <xdr:rowOff>0</xdr:rowOff>
    </xdr:from>
    <xdr:to>
      <xdr:col>3</xdr:col>
      <xdr:colOff>542925</xdr:colOff>
      <xdr:row>101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809750" y="28775025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1</xdr:col>
      <xdr:colOff>161925</xdr:colOff>
      <xdr:row>101</xdr:row>
      <xdr:rowOff>0</xdr:rowOff>
    </xdr:from>
    <xdr:to>
      <xdr:col>1</xdr:col>
      <xdr:colOff>1857375</xdr:colOff>
      <xdr:row>101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61925" y="28775025"/>
          <a:ext cx="1695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1</xdr:col>
      <xdr:colOff>38100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076325"/>
          <a:ext cx="1600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809625</xdr:colOff>
      <xdr:row>4</xdr:row>
      <xdr:rowOff>28575</xdr:rowOff>
    </xdr:from>
    <xdr:ext cx="942975" cy="219075"/>
    <xdr:sp>
      <xdr:nvSpPr>
        <xdr:cNvPr id="2" name="TextBox 2"/>
        <xdr:cNvSpPr txBox="1">
          <a:spLocks noChangeArrowheads="1"/>
        </xdr:cNvSpPr>
      </xdr:nvSpPr>
      <xdr:spPr>
        <a:xfrm>
          <a:off x="809625" y="10858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5</xdr:row>
      <xdr:rowOff>47625</xdr:rowOff>
    </xdr:from>
    <xdr:ext cx="914400" cy="266700"/>
    <xdr:sp>
      <xdr:nvSpPr>
        <xdr:cNvPr id="3" name="TextBox 3"/>
        <xdr:cNvSpPr txBox="1">
          <a:spLocks noChangeArrowheads="1"/>
        </xdr:cNvSpPr>
      </xdr:nvSpPr>
      <xdr:spPr>
        <a:xfrm>
          <a:off x="0" y="135255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หมวด/ประเภทรายจ่าย</a:t>
          </a:r>
        </a:p>
      </xdr:txBody>
    </xdr:sp>
    <xdr:clientData/>
  </xdr:oneCellAnchor>
  <xdr:twoCellAnchor>
    <xdr:from>
      <xdr:col>1</xdr:col>
      <xdr:colOff>495300</xdr:colOff>
      <xdr:row>32</xdr:row>
      <xdr:rowOff>9525</xdr:rowOff>
    </xdr:from>
    <xdr:to>
      <xdr:col>3</xdr:col>
      <xdr:colOff>390525</xdr:colOff>
      <xdr:row>35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2085975" y="7315200"/>
          <a:ext cx="13716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  <xdr:twoCellAnchor>
    <xdr:from>
      <xdr:col>5</xdr:col>
      <xdr:colOff>419100</xdr:colOff>
      <xdr:row>32</xdr:row>
      <xdr:rowOff>9525</xdr:rowOff>
    </xdr:from>
    <xdr:to>
      <xdr:col>8</xdr:col>
      <xdr:colOff>38100</xdr:colOff>
      <xdr:row>36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5086350" y="7315200"/>
          <a:ext cx="1600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9</xdr:col>
      <xdr:colOff>333375</xdr:colOff>
      <xdr:row>32</xdr:row>
      <xdr:rowOff>19050</xdr:rowOff>
    </xdr:from>
    <xdr:to>
      <xdr:col>12</xdr:col>
      <xdr:colOff>0</xdr:colOff>
      <xdr:row>35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7648575" y="7324725"/>
          <a:ext cx="16668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Cordia New"/>
              <a:ea typeface="Cordia New"/>
              <a:cs typeface="Cordia New"/>
            </a:rPr>
            <a:t>ลงชื่อ........................................
     ( นายสวิส   มุ่งกลาง )
นายกองค์การบริหารส่วนตำบลเมืองนาท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27</xdr:row>
      <xdr:rowOff>76200</xdr:rowOff>
    </xdr:from>
    <xdr:to>
      <xdr:col>1</xdr:col>
      <xdr:colOff>2981325</xdr:colOff>
      <xdr:row>30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409700" y="7658100"/>
          <a:ext cx="16954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685800</xdr:colOff>
      <xdr:row>27</xdr:row>
      <xdr:rowOff>76200</xdr:rowOff>
    </xdr:from>
    <xdr:to>
      <xdr:col>4</xdr:col>
      <xdr:colOff>723900</xdr:colOff>
      <xdr:row>31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3895725" y="7658100"/>
          <a:ext cx="22574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4</xdr:col>
      <xdr:colOff>1276350</xdr:colOff>
      <xdr:row>27</xdr:row>
      <xdr:rowOff>76200</xdr:rowOff>
    </xdr:from>
    <xdr:to>
      <xdr:col>5</xdr:col>
      <xdr:colOff>676275</xdr:colOff>
      <xdr:row>30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6705600" y="7658100"/>
          <a:ext cx="25812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นายสวิส   มุ่งกลาง )
นายกองค์การบริหารส่วนตำบลเมืองนาท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65</xdr:row>
      <xdr:rowOff>19050</xdr:rowOff>
    </xdr:from>
    <xdr:to>
      <xdr:col>2</xdr:col>
      <xdr:colOff>2609850</xdr:colOff>
      <xdr:row>68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352550" y="17887950"/>
          <a:ext cx="21812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นายสยาม    สังข์ศร )
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2752725</xdr:colOff>
      <xdr:row>65</xdr:row>
      <xdr:rowOff>19050</xdr:rowOff>
    </xdr:from>
    <xdr:to>
      <xdr:col>5</xdr:col>
      <xdr:colOff>495300</xdr:colOff>
      <xdr:row>69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3676650" y="17887950"/>
          <a:ext cx="26289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นายสยาม    สังข์ศร )
ปลัดองค์การบริหารส่วนตำบล</a:t>
          </a:r>
        </a:p>
      </xdr:txBody>
    </xdr:sp>
    <xdr:clientData/>
  </xdr:twoCellAnchor>
  <xdr:twoCellAnchor>
    <xdr:from>
      <xdr:col>5</xdr:col>
      <xdr:colOff>762000</xdr:colOff>
      <xdr:row>65</xdr:row>
      <xdr:rowOff>0</xdr:rowOff>
    </xdr:from>
    <xdr:to>
      <xdr:col>8</xdr:col>
      <xdr:colOff>695325</xdr:colOff>
      <xdr:row>68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6572250" y="17868900"/>
          <a:ext cx="22764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
     ( นายสวิส   มุ่งกลาง )
นายกองค์การบริหารส่วนตำบลเมืองนาท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\&#3611;&#3633;&#3592;&#3592;&#3640;&#3610;&#3633;&#3609;\&#3591;&#3634;&#3609;&#3611;&#3637;%2053\&#3610;&#3633;&#3597;&#3594;&#3637;&#3611;&#3619;&#3632;&#3592;&#3635;&#3648;&#3604;&#3639;&#3629;&#3609;\&#3610;&#3633;&#3597;&#3594;&#3637;&#3611;&#3619;&#3632;&#3592;&#3635;&#3648;&#3604;&#3639;&#3629;&#3609;%20%20&#3585;&#3633;&#3609;&#3618;&#3634;&#3618;&#3609;%20%2025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มาตรฐาน"/>
      <sheetName val="ใบผ่านทั่วไป"/>
      <sheetName val="งบทดลอง"/>
      <sheetName val="รายงานรับ-จ่ายเงินสด (3)"/>
      <sheetName val="กระดาษทำการงบทดลอง "/>
      <sheetName val="หมายเหตุประกอบงบทดลอง"/>
      <sheetName val="หมายเหตุประกอบงบ"/>
      <sheetName val="รายงานกระแสเงินสด"/>
      <sheetName val="กระดาษทำการกระทบยอด "/>
      <sheetName val="งบกระทบยอดโครงการถ่ายโอน"/>
      <sheetName val="งบกระทบยอดเศรษฐกิจชุมชน"/>
      <sheetName val="งบกระทบยอดกรุงไทยกระแส"/>
      <sheetName val="งบกระทบยอดกรุงไทยออมทรัพย์"/>
      <sheetName val="งบกระทบยอดธกส.ออมทรัพย์"/>
      <sheetName val="เงินสะสม"/>
      <sheetName val="แนบจ่ายขาด"/>
      <sheetName val="รายจ่ายรอจ่าย "/>
      <sheetName val="รายจ่ายค้างจ่าย"/>
    </sheetNames>
    <sheetDataSet>
      <sheetData sheetId="2">
        <row r="9">
          <cell r="H9">
            <v>11805463.47</v>
          </cell>
        </row>
      </sheetData>
      <sheetData sheetId="4">
        <row r="8">
          <cell r="I8">
            <v>0</v>
          </cell>
        </row>
        <row r="9">
          <cell r="I9">
            <v>1330784.25</v>
          </cell>
        </row>
        <row r="10">
          <cell r="I10">
            <v>8165556.96</v>
          </cell>
        </row>
        <row r="11">
          <cell r="I11">
            <v>1508969.0299999998</v>
          </cell>
        </row>
        <row r="12">
          <cell r="I12">
            <v>780673.06</v>
          </cell>
        </row>
        <row r="13">
          <cell r="I13">
            <v>19480.170000000002</v>
          </cell>
        </row>
        <row r="14">
          <cell r="I14">
            <v>1956.6899999999998</v>
          </cell>
        </row>
        <row r="15">
          <cell r="I15">
            <v>241056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6000</v>
          </cell>
        </row>
        <row r="19">
          <cell r="I19">
            <v>410950</v>
          </cell>
        </row>
        <row r="20">
          <cell r="I20">
            <v>2434209</v>
          </cell>
        </row>
        <row r="21">
          <cell r="I21">
            <v>99000</v>
          </cell>
        </row>
        <row r="22">
          <cell r="I22">
            <v>820800</v>
          </cell>
        </row>
        <row r="23">
          <cell r="I23">
            <v>1435894</v>
          </cell>
        </row>
        <row r="24">
          <cell r="I24">
            <v>701977</v>
          </cell>
        </row>
        <row r="25">
          <cell r="I25">
            <v>1420508.29</v>
          </cell>
        </row>
        <row r="26">
          <cell r="I26">
            <v>789406.3500000001</v>
          </cell>
        </row>
        <row r="27">
          <cell r="I27">
            <v>116346.5</v>
          </cell>
        </row>
        <row r="28">
          <cell r="I28">
            <v>124708.16</v>
          </cell>
        </row>
        <row r="29">
          <cell r="I29">
            <v>1235732.71</v>
          </cell>
        </row>
        <row r="30">
          <cell r="I30">
            <v>610700</v>
          </cell>
        </row>
        <row r="31">
          <cell r="I31">
            <v>796000</v>
          </cell>
        </row>
        <row r="32">
          <cell r="I32">
            <v>198998</v>
          </cell>
        </row>
        <row r="33">
          <cell r="I33">
            <v>1521000</v>
          </cell>
        </row>
        <row r="34">
          <cell r="I34">
            <v>2105500</v>
          </cell>
        </row>
        <row r="35">
          <cell r="I35">
            <v>33000</v>
          </cell>
        </row>
        <row r="36">
          <cell r="I36">
            <v>988672.9</v>
          </cell>
        </row>
        <row r="37">
          <cell r="I37">
            <v>1124340</v>
          </cell>
        </row>
        <row r="38">
          <cell r="J38">
            <v>19007734.749999996</v>
          </cell>
        </row>
        <row r="39">
          <cell r="J39">
            <v>512304.14</v>
          </cell>
        </row>
        <row r="40">
          <cell r="J40">
            <v>315344.5</v>
          </cell>
        </row>
        <row r="41">
          <cell r="J41">
            <v>701977</v>
          </cell>
        </row>
        <row r="42">
          <cell r="J42">
            <v>65</v>
          </cell>
        </row>
        <row r="43">
          <cell r="J43">
            <v>7500</v>
          </cell>
        </row>
        <row r="44">
          <cell r="J44">
            <v>1021729.06</v>
          </cell>
        </row>
        <row r="45">
          <cell r="J45">
            <v>2928096.0999999996</v>
          </cell>
        </row>
        <row r="46">
          <cell r="J46">
            <v>4527468.52</v>
          </cell>
        </row>
        <row r="47">
          <cell r="J47">
            <v>29022219.069999997</v>
          </cell>
        </row>
      </sheetData>
      <sheetData sheetId="6">
        <row r="4">
          <cell r="C4">
            <v>41.16</v>
          </cell>
        </row>
        <row r="7">
          <cell r="C7">
            <v>1500</v>
          </cell>
        </row>
        <row r="16">
          <cell r="C16">
            <v>4824.01</v>
          </cell>
        </row>
        <row r="18">
          <cell r="C18">
            <v>0</v>
          </cell>
        </row>
        <row r="21">
          <cell r="C21">
            <v>2127211.17</v>
          </cell>
        </row>
        <row r="31">
          <cell r="C31">
            <v>0</v>
          </cell>
        </row>
        <row r="35">
          <cell r="C35">
            <v>0</v>
          </cell>
        </row>
        <row r="56">
          <cell r="C56">
            <v>104077.55</v>
          </cell>
        </row>
        <row r="70">
          <cell r="C70">
            <v>6643.47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F34"/>
  <sheetViews>
    <sheetView workbookViewId="0" topLeftCell="A13">
      <selection activeCell="H12" sqref="H12"/>
    </sheetView>
  </sheetViews>
  <sheetFormatPr defaultColWidth="9.140625" defaultRowHeight="21.75"/>
  <cols>
    <col min="1" max="1" width="3.421875" style="86" customWidth="1"/>
    <col min="2" max="2" width="28.00390625" style="86" customWidth="1"/>
    <col min="3" max="3" width="15.00390625" style="86" customWidth="1"/>
    <col min="4" max="4" width="11.28125" style="86" customWidth="1"/>
    <col min="5" max="6" width="15.7109375" style="86" customWidth="1"/>
    <col min="7" max="16384" width="9.140625" style="86" customWidth="1"/>
  </cols>
  <sheetData>
    <row r="1" ht="24" customHeight="1">
      <c r="E1" s="86" t="s">
        <v>41</v>
      </c>
    </row>
    <row r="2" ht="21.75">
      <c r="E2" s="86" t="s">
        <v>302</v>
      </c>
    </row>
    <row r="3" spans="2:6" ht="26.25">
      <c r="B3" s="473" t="s">
        <v>322</v>
      </c>
      <c r="C3" s="473"/>
      <c r="D3" s="473"/>
      <c r="E3" s="473"/>
      <c r="F3" s="473"/>
    </row>
    <row r="4" ht="21.75">
      <c r="B4" s="86" t="s">
        <v>321</v>
      </c>
    </row>
    <row r="5" spans="2:6" ht="21.75">
      <c r="B5" s="474" t="s">
        <v>317</v>
      </c>
      <c r="C5" s="475"/>
      <c r="D5" s="166" t="s">
        <v>318</v>
      </c>
      <c r="E5" s="103" t="s">
        <v>315</v>
      </c>
      <c r="F5" s="103" t="s">
        <v>316</v>
      </c>
    </row>
    <row r="6" spans="2:6" ht="21.75">
      <c r="B6" s="120"/>
      <c r="C6" s="167"/>
      <c r="D6" s="168"/>
      <c r="E6" s="101"/>
      <c r="F6" s="101"/>
    </row>
    <row r="7" spans="2:6" ht="21.75">
      <c r="B7" s="120" t="s">
        <v>42</v>
      </c>
      <c r="C7" s="167"/>
      <c r="D7" s="168">
        <v>821</v>
      </c>
      <c r="E7" s="101">
        <v>14617346.85</v>
      </c>
      <c r="F7" s="101"/>
    </row>
    <row r="8" spans="2:6" ht="21.75">
      <c r="B8" s="120" t="s">
        <v>43</v>
      </c>
      <c r="C8" s="167"/>
      <c r="D8" s="168"/>
      <c r="E8" s="101">
        <v>3188072.9</v>
      </c>
      <c r="F8" s="101"/>
    </row>
    <row r="9" spans="2:6" ht="21.75">
      <c r="B9" s="120" t="s">
        <v>44</v>
      </c>
      <c r="C9" s="167"/>
      <c r="D9" s="168"/>
      <c r="E9" s="101">
        <v>1129515</v>
      </c>
      <c r="F9" s="101"/>
    </row>
    <row r="10" spans="2:6" ht="21.75">
      <c r="B10" s="120" t="s">
        <v>45</v>
      </c>
      <c r="C10" s="167"/>
      <c r="D10" s="168"/>
      <c r="E10" s="101">
        <v>72800</v>
      </c>
      <c r="F10" s="101"/>
    </row>
    <row r="11" spans="2:6" ht="21.75">
      <c r="B11" s="120"/>
      <c r="C11" s="167"/>
      <c r="D11" s="168"/>
      <c r="E11" s="101"/>
      <c r="F11" s="101"/>
    </row>
    <row r="12" spans="2:6" ht="21.75">
      <c r="B12" s="120" t="s">
        <v>46</v>
      </c>
      <c r="C12" s="167"/>
      <c r="D12" s="168"/>
      <c r="E12" s="101"/>
      <c r="F12" s="101">
        <v>12716230.01</v>
      </c>
    </row>
    <row r="13" spans="2:6" ht="21.75">
      <c r="B13" s="120" t="s">
        <v>47</v>
      </c>
      <c r="C13" s="167"/>
      <c r="D13" s="168"/>
      <c r="E13" s="101"/>
      <c r="F13" s="101">
        <v>1124340</v>
      </c>
    </row>
    <row r="14" spans="2:6" ht="21.75">
      <c r="B14" s="120" t="s">
        <v>48</v>
      </c>
      <c r="C14" s="167"/>
      <c r="D14" s="168"/>
      <c r="E14" s="101"/>
      <c r="F14" s="101">
        <v>3127172.9</v>
      </c>
    </row>
    <row r="15" spans="2:6" ht="21.75">
      <c r="B15" s="120" t="s">
        <v>49</v>
      </c>
      <c r="C15" s="167"/>
      <c r="D15" s="168"/>
      <c r="E15" s="101"/>
      <c r="F15" s="101">
        <v>60900</v>
      </c>
    </row>
    <row r="16" spans="2:6" ht="21.75">
      <c r="B16" s="120" t="s">
        <v>50</v>
      </c>
      <c r="C16" s="167"/>
      <c r="D16" s="168"/>
      <c r="E16" s="101"/>
      <c r="F16" s="101">
        <v>77975</v>
      </c>
    </row>
    <row r="17" spans="2:6" ht="21.75">
      <c r="B17" s="120" t="s">
        <v>51</v>
      </c>
      <c r="C17" s="167"/>
      <c r="D17" s="168">
        <v>700</v>
      </c>
      <c r="E17" s="101"/>
      <c r="F17" s="101">
        <v>1425837.63</v>
      </c>
    </row>
    <row r="18" spans="2:6" ht="21.75">
      <c r="B18" s="120" t="s">
        <v>52</v>
      </c>
      <c r="C18" s="167"/>
      <c r="D18" s="168">
        <v>703</v>
      </c>
      <c r="E18" s="101"/>
      <c r="F18" s="101">
        <v>475279.21</v>
      </c>
    </row>
    <row r="19" spans="2:6" ht="21.75">
      <c r="B19" s="120"/>
      <c r="C19" s="167"/>
      <c r="D19" s="168"/>
      <c r="E19" s="101"/>
      <c r="F19" s="101"/>
    </row>
    <row r="20" spans="2:6" ht="22.5" thickBot="1">
      <c r="B20" s="120"/>
      <c r="C20" s="167"/>
      <c r="D20" s="168"/>
      <c r="E20" s="121">
        <f>SUM(E7:E17)</f>
        <v>19007734.75</v>
      </c>
      <c r="F20" s="121">
        <f>SUM(F12:F19)</f>
        <v>19007734.75</v>
      </c>
    </row>
    <row r="21" spans="2:6" ht="22.5" thickTop="1">
      <c r="B21" s="120"/>
      <c r="C21" s="167"/>
      <c r="D21" s="168"/>
      <c r="E21" s="101"/>
      <c r="F21" s="101"/>
    </row>
    <row r="22" spans="2:6" ht="21.75">
      <c r="B22" s="120"/>
      <c r="C22" s="167"/>
      <c r="D22" s="168"/>
      <c r="E22" s="101"/>
      <c r="F22" s="101"/>
    </row>
    <row r="23" spans="2:6" ht="21.75">
      <c r="B23" s="120"/>
      <c r="C23" s="167"/>
      <c r="D23" s="168"/>
      <c r="E23" s="101"/>
      <c r="F23" s="101"/>
    </row>
    <row r="24" spans="2:6" ht="21.75">
      <c r="B24" s="120"/>
      <c r="C24" s="167"/>
      <c r="D24" s="168"/>
      <c r="E24" s="101"/>
      <c r="F24" s="101"/>
    </row>
    <row r="25" spans="2:6" ht="21.75">
      <c r="B25" s="120"/>
      <c r="C25" s="167"/>
      <c r="D25" s="168"/>
      <c r="E25" s="101"/>
      <c r="F25" s="101"/>
    </row>
    <row r="26" spans="2:6" ht="21.75">
      <c r="B26" s="169"/>
      <c r="C26" s="170"/>
      <c r="D26" s="171"/>
      <c r="E26" s="104"/>
      <c r="F26" s="104"/>
    </row>
    <row r="27" ht="21.75">
      <c r="B27" s="75" t="s">
        <v>25</v>
      </c>
    </row>
    <row r="28" ht="21.75">
      <c r="B28" s="86" t="s">
        <v>53</v>
      </c>
    </row>
    <row r="31" spans="2:6" ht="28.5" customHeight="1">
      <c r="B31" s="172" t="s">
        <v>308</v>
      </c>
      <c r="C31" s="469" t="s">
        <v>26</v>
      </c>
      <c r="D31" s="470"/>
      <c r="E31" s="173" t="s">
        <v>27</v>
      </c>
      <c r="F31" s="173"/>
    </row>
    <row r="32" spans="2:6" ht="21.75">
      <c r="B32" s="106"/>
      <c r="C32" s="120"/>
      <c r="D32" s="167"/>
      <c r="E32" s="106"/>
      <c r="F32" s="106"/>
    </row>
    <row r="33" spans="2:6" ht="21.75">
      <c r="B33" s="95" t="s">
        <v>382</v>
      </c>
      <c r="C33" s="476" t="s">
        <v>2</v>
      </c>
      <c r="D33" s="477"/>
      <c r="E33" s="476" t="s">
        <v>382</v>
      </c>
      <c r="F33" s="478"/>
    </row>
    <row r="34" spans="2:6" ht="21.75">
      <c r="B34" s="149" t="s">
        <v>383</v>
      </c>
      <c r="C34" s="174" t="s">
        <v>3</v>
      </c>
      <c r="D34" s="175"/>
      <c r="E34" s="471" t="s">
        <v>383</v>
      </c>
      <c r="F34" s="472"/>
    </row>
  </sheetData>
  <mergeCells count="6">
    <mergeCell ref="C31:D31"/>
    <mergeCell ref="E34:F34"/>
    <mergeCell ref="B3:F3"/>
    <mergeCell ref="B5:C5"/>
    <mergeCell ref="C33:D33"/>
    <mergeCell ref="E33:F33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A1:E25"/>
  <sheetViews>
    <sheetView workbookViewId="0" topLeftCell="A1">
      <selection activeCell="B9" sqref="B9"/>
    </sheetView>
  </sheetViews>
  <sheetFormatPr defaultColWidth="9.140625" defaultRowHeight="21.75"/>
  <cols>
    <col min="1" max="1" width="8.7109375" style="270" customWidth="1"/>
    <col min="2" max="2" width="68.57421875" style="86" customWidth="1"/>
    <col min="3" max="3" width="12.140625" style="86" customWidth="1"/>
    <col min="4" max="4" width="5.140625" style="271" customWidth="1"/>
    <col min="5" max="5" width="9.28125" style="86" customWidth="1"/>
    <col min="6" max="16384" width="8.8515625" style="86" customWidth="1"/>
  </cols>
  <sheetData>
    <row r="1" spans="2:4" ht="21.75">
      <c r="B1" s="75" t="s">
        <v>121</v>
      </c>
      <c r="D1" s="271" t="s">
        <v>118</v>
      </c>
    </row>
    <row r="2" spans="1:5" ht="21.75">
      <c r="A2" s="458" t="s">
        <v>306</v>
      </c>
      <c r="B2" s="458"/>
      <c r="C2" s="458"/>
      <c r="D2" s="458"/>
      <c r="E2" s="458"/>
    </row>
    <row r="3" spans="1:5" ht="21.75">
      <c r="A3" s="458" t="s">
        <v>96</v>
      </c>
      <c r="B3" s="458"/>
      <c r="C3" s="458"/>
      <c r="D3" s="458"/>
      <c r="E3" s="458"/>
    </row>
    <row r="4" spans="1:5" ht="21.75">
      <c r="A4" s="458" t="s">
        <v>97</v>
      </c>
      <c r="B4" s="458"/>
      <c r="C4" s="458"/>
      <c r="D4" s="458"/>
      <c r="E4" s="458"/>
    </row>
    <row r="6" spans="1:5" ht="21.75">
      <c r="A6" s="459" t="s">
        <v>278</v>
      </c>
      <c r="B6" s="459" t="s">
        <v>279</v>
      </c>
      <c r="C6" s="459" t="s">
        <v>280</v>
      </c>
      <c r="D6" s="459"/>
      <c r="E6" s="459" t="s">
        <v>312</v>
      </c>
    </row>
    <row r="7" spans="1:5" ht="21.75">
      <c r="A7" s="487"/>
      <c r="B7" s="487"/>
      <c r="C7" s="487"/>
      <c r="D7" s="487"/>
      <c r="E7" s="487"/>
    </row>
    <row r="8" spans="1:5" ht="21.75">
      <c r="A8" s="240" t="s">
        <v>98</v>
      </c>
      <c r="B8" s="241" t="s">
        <v>99</v>
      </c>
      <c r="C8" s="242"/>
      <c r="D8" s="243"/>
      <c r="E8" s="240"/>
    </row>
    <row r="9" spans="1:5" ht="21.75">
      <c r="A9" s="240"/>
      <c r="B9" s="244" t="s">
        <v>100</v>
      </c>
      <c r="C9" s="245"/>
      <c r="D9" s="243"/>
      <c r="E9" s="240"/>
    </row>
    <row r="10" spans="1:5" ht="21.75">
      <c r="A10" s="182"/>
      <c r="B10" s="246" t="s">
        <v>101</v>
      </c>
      <c r="C10" s="247">
        <v>362667</v>
      </c>
      <c r="D10" s="248">
        <v>0</v>
      </c>
      <c r="E10" s="182"/>
    </row>
    <row r="11" spans="1:5" ht="21.75">
      <c r="A11" s="249" t="s">
        <v>102</v>
      </c>
      <c r="B11" s="250" t="s">
        <v>103</v>
      </c>
      <c r="C11" s="251"/>
      <c r="D11" s="252"/>
      <c r="E11" s="249"/>
    </row>
    <row r="12" spans="1:5" ht="21.75">
      <c r="A12" s="240"/>
      <c r="B12" s="244" t="s">
        <v>100</v>
      </c>
      <c r="C12" s="245"/>
      <c r="D12" s="243"/>
      <c r="E12" s="240"/>
    </row>
    <row r="13" spans="1:5" ht="21.75">
      <c r="A13" s="182"/>
      <c r="B13" s="246" t="s">
        <v>101</v>
      </c>
      <c r="C13" s="247">
        <v>190780</v>
      </c>
      <c r="D13" s="248">
        <v>0</v>
      </c>
      <c r="E13" s="182"/>
    </row>
    <row r="14" spans="1:5" ht="21.75">
      <c r="A14" s="253" t="s">
        <v>104</v>
      </c>
      <c r="B14" s="254" t="s">
        <v>105</v>
      </c>
      <c r="C14" s="255"/>
      <c r="D14" s="256"/>
      <c r="E14" s="257"/>
    </row>
    <row r="15" spans="1:5" ht="21.75">
      <c r="A15" s="258"/>
      <c r="B15" s="259" t="s">
        <v>100</v>
      </c>
      <c r="C15" s="260"/>
      <c r="D15" s="261"/>
      <c r="E15" s="262"/>
    </row>
    <row r="16" spans="1:5" ht="21.75">
      <c r="A16" s="263"/>
      <c r="B16" s="246" t="s">
        <v>101</v>
      </c>
      <c r="C16" s="264">
        <v>120360</v>
      </c>
      <c r="D16" s="265">
        <v>0</v>
      </c>
      <c r="E16" s="266"/>
    </row>
    <row r="17" spans="1:5" ht="21.75">
      <c r="A17" s="253" t="s">
        <v>106</v>
      </c>
      <c r="B17" s="254" t="s">
        <v>107</v>
      </c>
      <c r="C17" s="255"/>
      <c r="D17" s="256"/>
      <c r="E17" s="257"/>
    </row>
    <row r="18" spans="1:5" ht="21.75">
      <c r="A18" s="258"/>
      <c r="B18" s="259" t="s">
        <v>100</v>
      </c>
      <c r="C18" s="260"/>
      <c r="D18" s="261"/>
      <c r="E18" s="262"/>
    </row>
    <row r="19" spans="1:5" ht="21.75">
      <c r="A19" s="262"/>
      <c r="B19" s="246" t="s">
        <v>101</v>
      </c>
      <c r="C19" s="260">
        <v>28170</v>
      </c>
      <c r="D19" s="261">
        <v>0</v>
      </c>
      <c r="E19" s="266"/>
    </row>
    <row r="20" spans="1:4" ht="22.5" thickBot="1">
      <c r="A20" s="267"/>
      <c r="B20" s="178" t="s">
        <v>294</v>
      </c>
      <c r="C20" s="268">
        <f>SUM(C8:C19)</f>
        <v>701977</v>
      </c>
      <c r="D20" s="269">
        <v>0</v>
      </c>
    </row>
    <row r="21" ht="22.5" thickTop="1"/>
    <row r="22" ht="21.75">
      <c r="A22" s="272"/>
    </row>
    <row r="23" ht="21.75">
      <c r="A23" s="272"/>
    </row>
    <row r="24" spans="1:2" ht="21.75">
      <c r="A24" s="272"/>
      <c r="B24" s="273"/>
    </row>
    <row r="25" ht="21.75">
      <c r="A25" s="272"/>
    </row>
  </sheetData>
  <mergeCells count="7">
    <mergeCell ref="A2:E2"/>
    <mergeCell ref="A3:E3"/>
    <mergeCell ref="A4:E4"/>
    <mergeCell ref="A6:A7"/>
    <mergeCell ref="B6:B7"/>
    <mergeCell ref="C6:D7"/>
    <mergeCell ref="E6:E7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B1:H20"/>
  <sheetViews>
    <sheetView zoomScale="85" zoomScaleNormal="85" workbookViewId="0" topLeftCell="A1">
      <selection activeCell="F20" sqref="F20"/>
    </sheetView>
  </sheetViews>
  <sheetFormatPr defaultColWidth="9.140625" defaultRowHeight="21.75"/>
  <cols>
    <col min="1" max="1" width="3.00390625" style="86" customWidth="1"/>
    <col min="2" max="2" width="8.421875" style="86" customWidth="1"/>
    <col min="3" max="3" width="33.140625" style="86" customWidth="1"/>
    <col min="4" max="5" width="21.00390625" style="107" customWidth="1"/>
    <col min="6" max="7" width="19.00390625" style="107" customWidth="1"/>
    <col min="8" max="8" width="19.00390625" style="86" customWidth="1"/>
    <col min="9" max="16384" width="9.140625" style="86" customWidth="1"/>
  </cols>
  <sheetData>
    <row r="1" spans="3:8" ht="21.75">
      <c r="C1" s="75" t="s">
        <v>121</v>
      </c>
      <c r="H1" s="86" t="s">
        <v>119</v>
      </c>
    </row>
    <row r="2" spans="2:8" ht="23.25">
      <c r="B2" s="179"/>
      <c r="C2" s="479" t="s">
        <v>329</v>
      </c>
      <c r="D2" s="479"/>
      <c r="E2" s="479"/>
      <c r="F2" s="479"/>
      <c r="G2" s="479"/>
      <c r="H2" s="479"/>
    </row>
    <row r="3" spans="2:8" ht="23.25">
      <c r="B3" s="179"/>
      <c r="C3" s="479" t="s">
        <v>108</v>
      </c>
      <c r="D3" s="479"/>
      <c r="E3" s="479"/>
      <c r="F3" s="479"/>
      <c r="G3" s="479"/>
      <c r="H3" s="479"/>
    </row>
    <row r="4" spans="2:8" ht="23.25">
      <c r="B4" s="179"/>
      <c r="C4" s="479" t="s">
        <v>109</v>
      </c>
      <c r="D4" s="479"/>
      <c r="E4" s="479"/>
      <c r="F4" s="479"/>
      <c r="G4" s="479"/>
      <c r="H4" s="479"/>
    </row>
    <row r="5" ht="12" customHeight="1"/>
    <row r="6" spans="2:8" ht="21.75">
      <c r="B6" s="96"/>
      <c r="C6" s="488" t="s">
        <v>279</v>
      </c>
      <c r="D6" s="489" t="s">
        <v>307</v>
      </c>
      <c r="E6" s="489"/>
      <c r="F6" s="490" t="s">
        <v>433</v>
      </c>
      <c r="G6" s="490" t="s">
        <v>437</v>
      </c>
      <c r="H6" s="491" t="s">
        <v>312</v>
      </c>
    </row>
    <row r="7" spans="2:8" ht="21.75">
      <c r="B7" s="106"/>
      <c r="C7" s="488"/>
      <c r="D7" s="180" t="s">
        <v>432</v>
      </c>
      <c r="E7" s="274" t="s">
        <v>436</v>
      </c>
      <c r="F7" s="490"/>
      <c r="G7" s="490"/>
      <c r="H7" s="491"/>
    </row>
    <row r="8" spans="2:8" ht="21.75">
      <c r="B8" s="106"/>
      <c r="C8" s="275" t="s">
        <v>475</v>
      </c>
      <c r="D8" s="276"/>
      <c r="E8" s="277"/>
      <c r="F8" s="276"/>
      <c r="G8" s="277"/>
      <c r="H8" s="176"/>
    </row>
    <row r="9" spans="2:8" ht="21.75">
      <c r="B9" s="106"/>
      <c r="C9" s="278" t="s">
        <v>111</v>
      </c>
      <c r="D9" s="101"/>
      <c r="E9" s="105"/>
      <c r="F9" s="101"/>
      <c r="G9" s="105"/>
      <c r="H9" s="120"/>
    </row>
    <row r="10" spans="2:8" ht="21.75">
      <c r="B10" s="106"/>
      <c r="C10" s="167" t="s">
        <v>112</v>
      </c>
      <c r="D10" s="101">
        <v>116346.5</v>
      </c>
      <c r="E10" s="105">
        <v>0</v>
      </c>
      <c r="F10" s="101">
        <v>0</v>
      </c>
      <c r="G10" s="105">
        <f>D10-F10</f>
        <v>116346.5</v>
      </c>
      <c r="H10" s="120"/>
    </row>
    <row r="11" spans="2:8" ht="21.75">
      <c r="B11" s="106"/>
      <c r="C11" s="167"/>
      <c r="D11" s="101"/>
      <c r="E11" s="105"/>
      <c r="F11" s="101"/>
      <c r="G11" s="105"/>
      <c r="H11" s="120"/>
    </row>
    <row r="12" spans="2:8" ht="21.75">
      <c r="B12" s="106"/>
      <c r="C12" s="278" t="s">
        <v>301</v>
      </c>
      <c r="D12" s="101"/>
      <c r="E12" s="105"/>
      <c r="F12" s="101"/>
      <c r="G12" s="105"/>
      <c r="H12" s="120"/>
    </row>
    <row r="13" spans="2:8" ht="21.75">
      <c r="B13" s="106"/>
      <c r="C13" s="278" t="s">
        <v>281</v>
      </c>
      <c r="D13" s="101"/>
      <c r="E13" s="105"/>
      <c r="F13" s="101"/>
      <c r="G13" s="105"/>
      <c r="H13" s="120"/>
    </row>
    <row r="14" spans="2:8" ht="21.75">
      <c r="B14" s="106"/>
      <c r="C14" s="167" t="s">
        <v>116</v>
      </c>
      <c r="D14" s="101">
        <v>198998</v>
      </c>
      <c r="E14" s="105">
        <v>0</v>
      </c>
      <c r="F14" s="101">
        <v>0</v>
      </c>
      <c r="G14" s="105">
        <f>D14-F14</f>
        <v>198998</v>
      </c>
      <c r="H14" s="120"/>
    </row>
    <row r="15" spans="2:8" ht="21.75">
      <c r="B15" s="106"/>
      <c r="C15" s="167" t="s">
        <v>117</v>
      </c>
      <c r="D15" s="101"/>
      <c r="E15" s="105"/>
      <c r="F15" s="101"/>
      <c r="G15" s="105"/>
      <c r="H15" s="120"/>
    </row>
    <row r="16" spans="2:8" ht="21.75">
      <c r="B16" s="106"/>
      <c r="C16" s="167"/>
      <c r="D16" s="101"/>
      <c r="E16" s="105"/>
      <c r="F16" s="101"/>
      <c r="G16" s="105"/>
      <c r="H16" s="120"/>
    </row>
    <row r="17" spans="2:8" ht="21.75">
      <c r="B17" s="106"/>
      <c r="C17" s="167"/>
      <c r="D17" s="101"/>
      <c r="E17" s="105"/>
      <c r="F17" s="101"/>
      <c r="G17" s="105"/>
      <c r="H17" s="120"/>
    </row>
    <row r="18" spans="2:8" ht="21.75">
      <c r="B18" s="106"/>
      <c r="C18" s="170"/>
      <c r="D18" s="104"/>
      <c r="E18" s="279"/>
      <c r="F18" s="104"/>
      <c r="G18" s="279"/>
      <c r="H18" s="169"/>
    </row>
    <row r="19" spans="4:7" ht="22.5" thickBot="1">
      <c r="D19" s="121">
        <f>SUM(D10:D18)</f>
        <v>315344.5</v>
      </c>
      <c r="E19" s="121">
        <f>SUM(E10:E18)</f>
        <v>0</v>
      </c>
      <c r="F19" s="121">
        <f>SUM(F10:F18)</f>
        <v>0</v>
      </c>
      <c r="G19" s="121">
        <f>SUM(G10:G18)</f>
        <v>315344.5</v>
      </c>
    </row>
    <row r="20" spans="2:3" ht="22.5" thickTop="1">
      <c r="B20" s="94"/>
      <c r="C20" s="94"/>
    </row>
  </sheetData>
  <mergeCells count="8">
    <mergeCell ref="C2:H2"/>
    <mergeCell ref="C3:H3"/>
    <mergeCell ref="C4:H4"/>
    <mergeCell ref="C6:C7"/>
    <mergeCell ref="D6:E6"/>
    <mergeCell ref="F6:F7"/>
    <mergeCell ref="G6:G7"/>
    <mergeCell ref="H6:H7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indexed="24"/>
  </sheetPr>
  <dimension ref="A1:F18"/>
  <sheetViews>
    <sheetView workbookViewId="0" topLeftCell="A1">
      <selection activeCell="E16" sqref="E16"/>
    </sheetView>
  </sheetViews>
  <sheetFormatPr defaultColWidth="9.140625" defaultRowHeight="21.75"/>
  <cols>
    <col min="1" max="1" width="9.140625" style="108" customWidth="1"/>
    <col min="2" max="2" width="48.00390625" style="108" customWidth="1"/>
    <col min="3" max="4" width="19.00390625" style="108" customWidth="1"/>
    <col min="5" max="6" width="19.00390625" style="109" customWidth="1"/>
    <col min="7" max="16384" width="9.140625" style="108" customWidth="1"/>
  </cols>
  <sheetData>
    <row r="1" spans="1:6" ht="24">
      <c r="A1" s="75" t="s">
        <v>121</v>
      </c>
      <c r="F1" s="342" t="s">
        <v>120</v>
      </c>
    </row>
    <row r="2" spans="1:6" ht="26.25">
      <c r="A2" s="473" t="s">
        <v>329</v>
      </c>
      <c r="B2" s="473"/>
      <c r="C2" s="473"/>
      <c r="D2" s="473"/>
      <c r="E2" s="473"/>
      <c r="F2" s="473"/>
    </row>
    <row r="3" spans="1:6" ht="26.25">
      <c r="A3" s="473" t="s">
        <v>39</v>
      </c>
      <c r="B3" s="473"/>
      <c r="C3" s="473"/>
      <c r="D3" s="473"/>
      <c r="E3" s="473"/>
      <c r="F3" s="473"/>
    </row>
    <row r="5" spans="1:6" ht="24">
      <c r="A5" s="492" t="s">
        <v>473</v>
      </c>
      <c r="B5" s="492" t="s">
        <v>279</v>
      </c>
      <c r="C5" s="110" t="s">
        <v>6</v>
      </c>
      <c r="D5" s="110" t="s">
        <v>432</v>
      </c>
      <c r="E5" s="111" t="s">
        <v>433</v>
      </c>
      <c r="F5" s="111" t="s">
        <v>437</v>
      </c>
    </row>
    <row r="6" spans="1:6" ht="24">
      <c r="A6" s="493"/>
      <c r="B6" s="493"/>
      <c r="C6" s="117" t="s">
        <v>523</v>
      </c>
      <c r="D6" s="117" t="s">
        <v>307</v>
      </c>
      <c r="E6" s="118" t="s">
        <v>307</v>
      </c>
      <c r="F6" s="118" t="s">
        <v>307</v>
      </c>
    </row>
    <row r="7" spans="1:6" ht="24">
      <c r="A7" s="113"/>
      <c r="B7" s="120" t="s">
        <v>110</v>
      </c>
      <c r="C7" s="101">
        <v>1044000</v>
      </c>
      <c r="D7" s="114">
        <v>0</v>
      </c>
      <c r="E7" s="105">
        <v>1036500</v>
      </c>
      <c r="F7" s="114">
        <f>C7-E7</f>
        <v>7500</v>
      </c>
    </row>
    <row r="8" spans="1:6" ht="24">
      <c r="A8" s="113"/>
      <c r="B8" s="120" t="s">
        <v>113</v>
      </c>
      <c r="C8" s="101">
        <v>60900</v>
      </c>
      <c r="D8" s="114">
        <v>0</v>
      </c>
      <c r="E8" s="105">
        <v>0</v>
      </c>
      <c r="F8" s="114">
        <f>C8-E8</f>
        <v>60900</v>
      </c>
    </row>
    <row r="9" spans="1:6" ht="24">
      <c r="A9" s="113"/>
      <c r="B9" s="120" t="s">
        <v>114</v>
      </c>
      <c r="C9" s="101">
        <v>1129515</v>
      </c>
      <c r="D9" s="114">
        <v>0</v>
      </c>
      <c r="E9" s="105">
        <v>1124340</v>
      </c>
      <c r="F9" s="114">
        <f>C9-E9</f>
        <v>5175</v>
      </c>
    </row>
    <row r="10" spans="1:6" ht="24">
      <c r="A10" s="113"/>
      <c r="B10" s="120" t="s">
        <v>115</v>
      </c>
      <c r="C10" s="101">
        <v>72800</v>
      </c>
      <c r="D10" s="114">
        <v>0</v>
      </c>
      <c r="E10" s="105">
        <v>0</v>
      </c>
      <c r="F10" s="114">
        <f>C10-E10</f>
        <v>72800</v>
      </c>
    </row>
    <row r="11" spans="1:6" ht="24">
      <c r="A11" s="113"/>
      <c r="B11" s="113"/>
      <c r="C11" s="113"/>
      <c r="D11" s="114"/>
      <c r="E11" s="114"/>
      <c r="F11" s="114"/>
    </row>
    <row r="12" spans="1:6" ht="24">
      <c r="A12" s="113"/>
      <c r="B12" s="113"/>
      <c r="C12" s="113"/>
      <c r="D12" s="113"/>
      <c r="E12" s="114"/>
      <c r="F12" s="114"/>
    </row>
    <row r="13" spans="1:6" ht="24">
      <c r="A13" s="113"/>
      <c r="B13" s="113"/>
      <c r="C13" s="113"/>
      <c r="D13" s="113"/>
      <c r="E13" s="114"/>
      <c r="F13" s="114"/>
    </row>
    <row r="14" spans="1:6" ht="24">
      <c r="A14" s="113"/>
      <c r="B14" s="113"/>
      <c r="C14" s="113"/>
      <c r="D14" s="113"/>
      <c r="E14" s="114"/>
      <c r="F14" s="114"/>
    </row>
    <row r="15" spans="1:6" ht="24">
      <c r="A15" s="113"/>
      <c r="B15" s="113"/>
      <c r="C15" s="113"/>
      <c r="D15" s="113"/>
      <c r="E15" s="114"/>
      <c r="F15" s="114"/>
    </row>
    <row r="16" spans="1:6" ht="24">
      <c r="A16" s="113"/>
      <c r="B16" s="113"/>
      <c r="C16" s="113"/>
      <c r="D16" s="113"/>
      <c r="E16" s="114"/>
      <c r="F16" s="114"/>
    </row>
    <row r="17" spans="1:6" ht="24">
      <c r="A17" s="113"/>
      <c r="B17" s="113"/>
      <c r="C17" s="115"/>
      <c r="D17" s="115"/>
      <c r="E17" s="116"/>
      <c r="F17" s="116"/>
    </row>
    <row r="18" spans="1:6" ht="24">
      <c r="A18" s="113"/>
      <c r="B18" s="112" t="s">
        <v>379</v>
      </c>
      <c r="C18" s="119">
        <f>SUM(C7:C17)</f>
        <v>2307215</v>
      </c>
      <c r="D18" s="119">
        <f>SUM(D7:D17)</f>
        <v>0</v>
      </c>
      <c r="E18" s="119">
        <f>SUM(E7:E17)</f>
        <v>2160840</v>
      </c>
      <c r="F18" s="119">
        <f>SUM(F7:F17)</f>
        <v>146375</v>
      </c>
    </row>
  </sheetData>
  <mergeCells count="4">
    <mergeCell ref="A3:F3"/>
    <mergeCell ref="A2:F2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</sheetPr>
  <dimension ref="B1:I110"/>
  <sheetViews>
    <sheetView workbookViewId="0" topLeftCell="B76">
      <selection activeCell="J85" sqref="J85"/>
    </sheetView>
  </sheetViews>
  <sheetFormatPr defaultColWidth="9.140625" defaultRowHeight="21.75"/>
  <cols>
    <col min="1" max="1" width="0.85546875" style="86" hidden="1" customWidth="1"/>
    <col min="2" max="2" width="44.28125" style="86" customWidth="1"/>
    <col min="3" max="3" width="8.57421875" style="86" customWidth="1"/>
    <col min="4" max="4" width="17.00390625" style="86" customWidth="1"/>
    <col min="5" max="5" width="15.7109375" style="433" customWidth="1"/>
    <col min="6" max="6" width="4.28125" style="86" customWidth="1"/>
    <col min="7" max="7" width="13.140625" style="86" customWidth="1"/>
    <col min="8" max="8" width="9.140625" style="86" customWidth="1"/>
    <col min="9" max="9" width="16.421875" style="86" customWidth="1"/>
    <col min="10" max="16384" width="9.140625" style="86" customWidth="1"/>
  </cols>
  <sheetData>
    <row r="1" spans="2:7" ht="26.25">
      <c r="B1" s="473" t="s">
        <v>411</v>
      </c>
      <c r="C1" s="473"/>
      <c r="D1" s="473"/>
      <c r="E1" s="473"/>
      <c r="F1" s="473"/>
      <c r="G1" s="473"/>
    </row>
    <row r="2" spans="2:7" ht="26.25">
      <c r="B2" s="473" t="s">
        <v>19</v>
      </c>
      <c r="C2" s="473"/>
      <c r="D2" s="473"/>
      <c r="E2" s="473"/>
      <c r="F2" s="473"/>
      <c r="G2" s="473"/>
    </row>
    <row r="3" spans="2:7" ht="26.25">
      <c r="B3" s="473" t="s">
        <v>20</v>
      </c>
      <c r="C3" s="473"/>
      <c r="D3" s="473"/>
      <c r="E3" s="473"/>
      <c r="F3" s="473"/>
      <c r="G3" s="473"/>
    </row>
    <row r="4" spans="2:7" ht="5.25" customHeight="1">
      <c r="B4" s="280"/>
      <c r="C4" s="281"/>
      <c r="D4" s="176"/>
      <c r="E4" s="415"/>
      <c r="F4" s="280"/>
      <c r="G4" s="281"/>
    </row>
    <row r="5" spans="2:7" ht="21.75">
      <c r="B5" s="106"/>
      <c r="C5" s="91" t="s">
        <v>318</v>
      </c>
      <c r="D5" s="152" t="s">
        <v>325</v>
      </c>
      <c r="E5" s="416" t="s">
        <v>442</v>
      </c>
      <c r="F5" s="96" t="s">
        <v>443</v>
      </c>
      <c r="G5" s="91" t="s">
        <v>444</v>
      </c>
    </row>
    <row r="6" spans="2:7" ht="21.75">
      <c r="B6" s="106"/>
      <c r="C6" s="102"/>
      <c r="D6" s="120"/>
      <c r="E6" s="417"/>
      <c r="F6" s="96" t="s">
        <v>319</v>
      </c>
      <c r="G6" s="91" t="s">
        <v>445</v>
      </c>
    </row>
    <row r="7" spans="2:7" ht="6.75" customHeight="1">
      <c r="B7" s="282"/>
      <c r="C7" s="88"/>
      <c r="D7" s="169"/>
      <c r="E7" s="418"/>
      <c r="F7" s="282"/>
      <c r="G7" s="88"/>
    </row>
    <row r="8" spans="2:7" ht="21.75">
      <c r="B8" s="283" t="s">
        <v>122</v>
      </c>
      <c r="C8" s="102"/>
      <c r="D8" s="92"/>
      <c r="E8" s="419"/>
      <c r="F8" s="94"/>
      <c r="G8" s="93"/>
    </row>
    <row r="9" spans="2:7" ht="21.75">
      <c r="B9" s="283" t="s">
        <v>123</v>
      </c>
      <c r="C9" s="102"/>
      <c r="D9" s="92"/>
      <c r="E9" s="419"/>
      <c r="F9" s="94"/>
      <c r="G9" s="93"/>
    </row>
    <row r="10" spans="2:7" ht="21.75">
      <c r="B10" s="106" t="s">
        <v>446</v>
      </c>
      <c r="C10" s="284">
        <v>100</v>
      </c>
      <c r="D10" s="92">
        <v>70606</v>
      </c>
      <c r="E10" s="419">
        <v>76346.06</v>
      </c>
      <c r="F10" s="94" t="s">
        <v>387</v>
      </c>
      <c r="G10" s="93">
        <v>5740.06</v>
      </c>
    </row>
    <row r="11" spans="2:7" ht="21.75">
      <c r="B11" s="106" t="s">
        <v>447</v>
      </c>
      <c r="C11" s="284">
        <v>120</v>
      </c>
      <c r="D11" s="92">
        <v>37469</v>
      </c>
      <c r="E11" s="419">
        <v>60783</v>
      </c>
      <c r="F11" s="94" t="s">
        <v>387</v>
      </c>
      <c r="G11" s="93">
        <v>23314</v>
      </c>
    </row>
    <row r="12" spans="2:7" ht="21.75">
      <c r="B12" s="106" t="s">
        <v>448</v>
      </c>
      <c r="C12" s="284">
        <v>200</v>
      </c>
      <c r="D12" s="92">
        <v>54543</v>
      </c>
      <c r="E12" s="419">
        <v>37740.71</v>
      </c>
      <c r="F12" s="94" t="s">
        <v>412</v>
      </c>
      <c r="G12" s="93">
        <v>16802.29</v>
      </c>
    </row>
    <row r="13" spans="2:7" ht="21.75">
      <c r="B13" s="106" t="s">
        <v>449</v>
      </c>
      <c r="C13" s="284">
        <v>300</v>
      </c>
      <c r="D13" s="92">
        <v>150600</v>
      </c>
      <c r="E13" s="419">
        <v>173928</v>
      </c>
      <c r="F13" s="94" t="s">
        <v>387</v>
      </c>
      <c r="G13" s="93">
        <v>23328</v>
      </c>
    </row>
    <row r="14" spans="2:9" ht="21.75">
      <c r="B14" s="106" t="s">
        <v>418</v>
      </c>
      <c r="C14" s="284">
        <v>1000</v>
      </c>
      <c r="D14" s="92">
        <v>7165506</v>
      </c>
      <c r="E14" s="419">
        <v>8787418.05</v>
      </c>
      <c r="F14" s="94" t="s">
        <v>387</v>
      </c>
      <c r="G14" s="93">
        <v>1621912.05</v>
      </c>
      <c r="I14" s="285"/>
    </row>
    <row r="15" spans="2:9" ht="21.75">
      <c r="B15" s="106" t="s">
        <v>450</v>
      </c>
      <c r="C15" s="286">
        <v>2000</v>
      </c>
      <c r="D15" s="287">
        <v>6611647</v>
      </c>
      <c r="E15" s="420">
        <v>5481131.03</v>
      </c>
      <c r="F15" s="288" t="s">
        <v>412</v>
      </c>
      <c r="G15" s="155">
        <v>1130515.97</v>
      </c>
      <c r="I15" s="285"/>
    </row>
    <row r="16" spans="2:9" ht="21.75">
      <c r="B16" s="289" t="s">
        <v>451</v>
      </c>
      <c r="C16" s="270"/>
      <c r="D16" s="290">
        <f>SUM(D10:D15)</f>
        <v>14090371</v>
      </c>
      <c r="E16" s="421">
        <f>SUM(E10:E15)</f>
        <v>14617346.850000001</v>
      </c>
      <c r="F16" s="290"/>
      <c r="G16" s="290"/>
      <c r="I16" s="153"/>
    </row>
    <row r="17" spans="2:7" ht="21.75">
      <c r="B17" s="291" t="s">
        <v>440</v>
      </c>
      <c r="C17" s="270"/>
      <c r="D17" s="290"/>
      <c r="E17" s="421">
        <v>4390387.9</v>
      </c>
      <c r="F17" s="290"/>
      <c r="G17" s="290"/>
    </row>
    <row r="18" spans="2:7" ht="22.5" thickBot="1">
      <c r="B18" s="289" t="s">
        <v>419</v>
      </c>
      <c r="C18" s="270"/>
      <c r="D18" s="290"/>
      <c r="E18" s="422">
        <f>SUM(E16:E17)</f>
        <v>19007734.75</v>
      </c>
      <c r="F18" s="290"/>
      <c r="G18" s="290"/>
    </row>
    <row r="19" spans="2:7" ht="21.75" customHeight="1" thickTop="1">
      <c r="B19" s="289"/>
      <c r="C19" s="270"/>
      <c r="D19" s="290"/>
      <c r="E19" s="423"/>
      <c r="F19" s="290"/>
      <c r="G19" s="290"/>
    </row>
    <row r="20" spans="2:7" ht="21.75" customHeight="1">
      <c r="B20" s="289"/>
      <c r="C20" s="270"/>
      <c r="D20" s="290"/>
      <c r="E20" s="423"/>
      <c r="F20" s="290"/>
      <c r="G20" s="290"/>
    </row>
    <row r="21" spans="2:7" ht="21.75" customHeight="1">
      <c r="B21" s="289"/>
      <c r="C21" s="270"/>
      <c r="D21" s="290"/>
      <c r="E21" s="423"/>
      <c r="F21" s="290"/>
      <c r="G21" s="290"/>
    </row>
    <row r="22" spans="2:7" ht="21.75" customHeight="1">
      <c r="B22" s="289"/>
      <c r="C22" s="270"/>
      <c r="D22" s="290"/>
      <c r="E22" s="423"/>
      <c r="F22" s="290"/>
      <c r="G22" s="290"/>
    </row>
    <row r="23" spans="2:7" ht="21.75" customHeight="1">
      <c r="B23" s="289"/>
      <c r="C23" s="270"/>
      <c r="D23" s="290"/>
      <c r="E23" s="423"/>
      <c r="F23" s="290"/>
      <c r="G23" s="290"/>
    </row>
    <row r="24" spans="2:7" ht="21.75" customHeight="1">
      <c r="B24" s="289"/>
      <c r="C24" s="270"/>
      <c r="D24" s="290"/>
      <c r="E24" s="423"/>
      <c r="F24" s="290"/>
      <c r="G24" s="290"/>
    </row>
    <row r="25" spans="2:7" ht="21.75" customHeight="1">
      <c r="B25" s="289"/>
      <c r="C25" s="270"/>
      <c r="D25" s="290"/>
      <c r="E25" s="423"/>
      <c r="F25" s="290"/>
      <c r="G25" s="290"/>
    </row>
    <row r="26" spans="2:7" ht="21.75" customHeight="1">
      <c r="B26" s="289"/>
      <c r="C26" s="270"/>
      <c r="D26" s="290"/>
      <c r="E26" s="423"/>
      <c r="F26" s="290"/>
      <c r="G26" s="290"/>
    </row>
    <row r="27" spans="2:7" ht="21.75" customHeight="1">
      <c r="B27" s="289"/>
      <c r="C27" s="270"/>
      <c r="D27" s="290"/>
      <c r="E27" s="423"/>
      <c r="F27" s="290"/>
      <c r="G27" s="290"/>
    </row>
    <row r="28" spans="2:7" ht="21.75" customHeight="1">
      <c r="B28" s="289"/>
      <c r="C28" s="270"/>
      <c r="D28" s="290"/>
      <c r="E28" s="423"/>
      <c r="F28" s="290"/>
      <c r="G28" s="290"/>
    </row>
    <row r="29" spans="2:7" ht="21.75" customHeight="1">
      <c r="B29" s="289"/>
      <c r="C29" s="270"/>
      <c r="D29" s="290"/>
      <c r="E29" s="423"/>
      <c r="F29" s="290"/>
      <c r="G29" s="290"/>
    </row>
    <row r="30" spans="2:7" ht="21.75" customHeight="1">
      <c r="B30" s="289"/>
      <c r="C30" s="270"/>
      <c r="D30" s="290"/>
      <c r="E30" s="423"/>
      <c r="F30" s="290"/>
      <c r="G30" s="290"/>
    </row>
    <row r="31" spans="2:7" ht="21.75" customHeight="1">
      <c r="B31" s="289"/>
      <c r="C31" s="270"/>
      <c r="D31" s="290"/>
      <c r="E31" s="423"/>
      <c r="F31" s="290"/>
      <c r="G31" s="290"/>
    </row>
    <row r="32" spans="2:7" ht="21.75" customHeight="1">
      <c r="B32" s="289"/>
      <c r="C32" s="270"/>
      <c r="D32" s="290"/>
      <c r="E32" s="423"/>
      <c r="F32" s="290"/>
      <c r="G32" s="290"/>
    </row>
    <row r="33" spans="2:7" ht="21.75" customHeight="1">
      <c r="B33" s="289"/>
      <c r="C33" s="270"/>
      <c r="D33" s="290"/>
      <c r="E33" s="423"/>
      <c r="F33" s="290"/>
      <c r="G33" s="290"/>
    </row>
    <row r="34" spans="2:7" ht="21.75" customHeight="1">
      <c r="B34" s="289"/>
      <c r="C34" s="270"/>
      <c r="D34" s="290"/>
      <c r="E34" s="423"/>
      <c r="F34" s="290"/>
      <c r="G34" s="290"/>
    </row>
    <row r="35" spans="2:7" ht="21.75" customHeight="1">
      <c r="B35" s="289"/>
      <c r="C35" s="270"/>
      <c r="D35" s="290"/>
      <c r="E35" s="423"/>
      <c r="F35" s="290"/>
      <c r="G35" s="290"/>
    </row>
    <row r="36" spans="2:7" ht="21.75" customHeight="1">
      <c r="B36" s="289"/>
      <c r="C36" s="270"/>
      <c r="D36" s="290"/>
      <c r="E36" s="423"/>
      <c r="F36" s="290"/>
      <c r="G36" s="290"/>
    </row>
    <row r="37" spans="2:7" ht="21.75" customHeight="1">
      <c r="B37" s="289"/>
      <c r="C37" s="270"/>
      <c r="D37" s="290"/>
      <c r="E37" s="423"/>
      <c r="F37" s="290"/>
      <c r="G37" s="290"/>
    </row>
    <row r="38" spans="2:7" ht="21.75">
      <c r="B38" s="280"/>
      <c r="C38" s="87" t="s">
        <v>318</v>
      </c>
      <c r="D38" s="292" t="s">
        <v>325</v>
      </c>
      <c r="E38" s="424" t="s">
        <v>453</v>
      </c>
      <c r="F38" s="294" t="s">
        <v>443</v>
      </c>
      <c r="G38" s="293" t="s">
        <v>444</v>
      </c>
    </row>
    <row r="39" spans="2:7" ht="21.75">
      <c r="B39" s="282"/>
      <c r="C39" s="90"/>
      <c r="D39" s="287"/>
      <c r="E39" s="420"/>
      <c r="F39" s="288" t="s">
        <v>319</v>
      </c>
      <c r="G39" s="155" t="s">
        <v>445</v>
      </c>
    </row>
    <row r="40" spans="2:7" ht="21.75">
      <c r="B40" s="283" t="s">
        <v>124</v>
      </c>
      <c r="C40" s="91"/>
      <c r="D40" s="92"/>
      <c r="E40" s="419"/>
      <c r="F40" s="94"/>
      <c r="G40" s="93"/>
    </row>
    <row r="41" spans="2:7" ht="21.75">
      <c r="B41" s="106" t="s">
        <v>386</v>
      </c>
      <c r="C41" s="97">
        <v>0</v>
      </c>
      <c r="D41" s="449">
        <v>429574</v>
      </c>
      <c r="E41" s="419">
        <v>410950</v>
      </c>
      <c r="F41" s="94" t="s">
        <v>412</v>
      </c>
      <c r="G41" s="93">
        <v>18624</v>
      </c>
    </row>
    <row r="42" spans="2:7" ht="21.75">
      <c r="B42" s="106" t="s">
        <v>385</v>
      </c>
      <c r="C42" s="97">
        <v>100</v>
      </c>
      <c r="D42" s="449">
        <v>2715480</v>
      </c>
      <c r="E42" s="419">
        <v>2434209</v>
      </c>
      <c r="F42" s="94" t="s">
        <v>412</v>
      </c>
      <c r="G42" s="93">
        <v>281271</v>
      </c>
    </row>
    <row r="43" spans="2:7" ht="21.75">
      <c r="B43" s="106" t="s">
        <v>413</v>
      </c>
      <c r="C43" s="97">
        <v>120</v>
      </c>
      <c r="D43" s="449">
        <v>102120</v>
      </c>
      <c r="E43" s="419">
        <v>99000</v>
      </c>
      <c r="F43" s="94" t="s">
        <v>412</v>
      </c>
      <c r="G43" s="93">
        <v>3120</v>
      </c>
    </row>
    <row r="44" spans="2:9" ht="21.75">
      <c r="B44" s="106" t="s">
        <v>454</v>
      </c>
      <c r="C44" s="97">
        <v>130</v>
      </c>
      <c r="D44" s="449">
        <v>870000</v>
      </c>
      <c r="E44" s="419">
        <v>820800</v>
      </c>
      <c r="F44" s="94" t="s">
        <v>412</v>
      </c>
      <c r="G44" s="93">
        <v>49200</v>
      </c>
      <c r="I44" s="153">
        <f>D16</f>
        <v>14090371</v>
      </c>
    </row>
    <row r="45" spans="2:7" ht="21.75">
      <c r="B45" s="106" t="s">
        <v>455</v>
      </c>
      <c r="C45" s="97">
        <v>200</v>
      </c>
      <c r="D45" s="449">
        <v>5234697</v>
      </c>
      <c r="E45" s="419">
        <v>4464132.14</v>
      </c>
      <c r="F45" s="94" t="s">
        <v>412</v>
      </c>
      <c r="G45" s="93">
        <v>770564.86</v>
      </c>
    </row>
    <row r="46" spans="2:9" ht="21.75">
      <c r="B46" s="106" t="s">
        <v>456</v>
      </c>
      <c r="C46" s="97">
        <v>300</v>
      </c>
      <c r="D46" s="449">
        <v>148000</v>
      </c>
      <c r="E46" s="419">
        <v>124708.16</v>
      </c>
      <c r="F46" s="94" t="s">
        <v>412</v>
      </c>
      <c r="G46" s="93">
        <v>23291.84</v>
      </c>
      <c r="I46" s="153">
        <f>D48+D54</f>
        <v>14364371</v>
      </c>
    </row>
    <row r="47" spans="2:9" ht="21.75">
      <c r="B47" s="106" t="s">
        <v>450</v>
      </c>
      <c r="C47" s="97">
        <v>400</v>
      </c>
      <c r="D47" s="449">
        <v>1498600</v>
      </c>
      <c r="E47" s="419">
        <v>1235732.71</v>
      </c>
      <c r="F47" s="94" t="s">
        <v>412</v>
      </c>
      <c r="G47" s="93">
        <v>262867.29</v>
      </c>
      <c r="I47" s="153">
        <f>I44-I46</f>
        <v>-274000</v>
      </c>
    </row>
    <row r="48" spans="2:7" ht="21.75">
      <c r="B48" s="289" t="s">
        <v>457</v>
      </c>
      <c r="C48" s="91"/>
      <c r="D48" s="450">
        <f>SUM(D41:D47)</f>
        <v>10998471</v>
      </c>
      <c r="E48" s="181">
        <f>SUM(E41:E47)</f>
        <v>9589532.01</v>
      </c>
      <c r="F48" s="295" t="s">
        <v>319</v>
      </c>
      <c r="G48" s="98">
        <f>SUM(G41:G47)</f>
        <v>1408938.99</v>
      </c>
    </row>
    <row r="49" spans="2:7" ht="21.75">
      <c r="B49" s="106" t="s">
        <v>125</v>
      </c>
      <c r="C49" s="91"/>
      <c r="D49" s="449"/>
      <c r="E49" s="419"/>
      <c r="F49" s="94"/>
      <c r="G49" s="93"/>
    </row>
    <row r="50" spans="2:7" ht="21.75">
      <c r="B50" s="106" t="s">
        <v>126</v>
      </c>
      <c r="C50" s="91"/>
      <c r="D50" s="449"/>
      <c r="E50" s="419"/>
      <c r="F50" s="94"/>
      <c r="G50" s="93"/>
    </row>
    <row r="51" spans="2:7" ht="21.75">
      <c r="B51" s="106" t="s">
        <v>458</v>
      </c>
      <c r="C51" s="91">
        <v>450</v>
      </c>
      <c r="D51" s="449">
        <v>611900</v>
      </c>
      <c r="E51" s="419">
        <v>610700</v>
      </c>
      <c r="F51" s="94" t="s">
        <v>412</v>
      </c>
      <c r="G51" s="93">
        <v>1200</v>
      </c>
    </row>
    <row r="52" spans="2:7" ht="21.75">
      <c r="B52" s="106" t="s">
        <v>459</v>
      </c>
      <c r="C52" s="91">
        <v>500</v>
      </c>
      <c r="D52" s="449">
        <v>1000000</v>
      </c>
      <c r="E52" s="419">
        <v>994998</v>
      </c>
      <c r="F52" s="94" t="s">
        <v>412</v>
      </c>
      <c r="G52" s="93">
        <v>5002</v>
      </c>
    </row>
    <row r="53" spans="2:7" ht="21.75">
      <c r="B53" s="106" t="s">
        <v>414</v>
      </c>
      <c r="C53" s="152">
        <v>550</v>
      </c>
      <c r="D53" s="451">
        <v>1754000</v>
      </c>
      <c r="E53" s="420">
        <v>1521000</v>
      </c>
      <c r="F53" s="94" t="s">
        <v>412</v>
      </c>
      <c r="G53" s="155">
        <v>233000</v>
      </c>
    </row>
    <row r="54" spans="2:7" ht="21.75">
      <c r="B54" s="291" t="s">
        <v>460</v>
      </c>
      <c r="C54" s="169"/>
      <c r="D54" s="98">
        <f>SUM(D51:D53)</f>
        <v>3365900</v>
      </c>
      <c r="E54" s="181">
        <f>SUM(E51:E53)</f>
        <v>3126698</v>
      </c>
      <c r="F54" s="98" t="s">
        <v>412</v>
      </c>
      <c r="G54" s="98">
        <f>SUM(G51:G53)</f>
        <v>239202</v>
      </c>
    </row>
    <row r="55" spans="2:7" ht="21.75">
      <c r="B55" s="496" t="s">
        <v>461</v>
      </c>
      <c r="C55" s="496"/>
      <c r="D55" s="495"/>
      <c r="E55" s="421">
        <f>SUM(E54,E48)</f>
        <v>12716230.01</v>
      </c>
      <c r="F55" s="290"/>
      <c r="G55" s="290"/>
    </row>
    <row r="56" spans="2:7" ht="22.5" customHeight="1">
      <c r="B56" s="494" t="s">
        <v>439</v>
      </c>
      <c r="C56" s="494"/>
      <c r="D56" s="495"/>
      <c r="E56" s="181">
        <f>E17</f>
        <v>4390387.9</v>
      </c>
      <c r="F56" s="161"/>
      <c r="G56" s="161"/>
    </row>
    <row r="57" spans="2:7" ht="22.5" customHeight="1">
      <c r="B57" s="494" t="s">
        <v>441</v>
      </c>
      <c r="C57" s="494"/>
      <c r="D57" s="495"/>
      <c r="E57" s="181">
        <f>SUM(E55+E56)</f>
        <v>17106617.91</v>
      </c>
      <c r="F57" s="161"/>
      <c r="G57" s="161"/>
    </row>
    <row r="58" spans="2:7" ht="22.5" customHeight="1" thickBot="1">
      <c r="B58" s="494" t="s">
        <v>478</v>
      </c>
      <c r="C58" s="494"/>
      <c r="D58" s="495"/>
      <c r="E58" s="422">
        <f>E18-E57</f>
        <v>1901116.8399999999</v>
      </c>
      <c r="F58" s="161"/>
      <c r="G58" s="161"/>
    </row>
    <row r="59" spans="2:7" ht="22.5" customHeight="1" thickTop="1">
      <c r="B59" s="178"/>
      <c r="D59" s="94"/>
      <c r="E59" s="423"/>
      <c r="F59" s="161"/>
      <c r="G59" s="161"/>
    </row>
    <row r="60" spans="2:7" ht="22.5" customHeight="1">
      <c r="B60" s="178"/>
      <c r="D60" s="94"/>
      <c r="E60" s="423"/>
      <c r="F60" s="161"/>
      <c r="G60" s="161"/>
    </row>
    <row r="61" spans="2:7" ht="27" customHeight="1">
      <c r="B61" s="108"/>
      <c r="C61" s="108"/>
      <c r="D61" s="108"/>
      <c r="E61" s="425"/>
      <c r="F61" s="94"/>
      <c r="G61" s="94"/>
    </row>
    <row r="62" spans="4:7" ht="21.75">
      <c r="D62" s="94"/>
      <c r="E62" s="426"/>
      <c r="F62" s="94"/>
      <c r="G62" s="94"/>
    </row>
    <row r="63" spans="2:7" ht="21" customHeight="1">
      <c r="B63" s="296"/>
      <c r="C63" s="296"/>
      <c r="D63" s="297"/>
      <c r="E63" s="427"/>
      <c r="F63" s="297"/>
      <c r="G63" s="297"/>
    </row>
    <row r="64" spans="2:7" ht="21" customHeight="1">
      <c r="B64" s="296"/>
      <c r="C64" s="296"/>
      <c r="D64" s="297"/>
      <c r="E64" s="427"/>
      <c r="F64" s="297"/>
      <c r="G64" s="297"/>
    </row>
    <row r="65" spans="2:7" ht="21" customHeight="1">
      <c r="B65" s="298"/>
      <c r="C65" s="96"/>
      <c r="D65" s="161"/>
      <c r="E65" s="285"/>
      <c r="F65" s="161"/>
      <c r="G65" s="161"/>
    </row>
    <row r="66" spans="2:7" ht="21" customHeight="1">
      <c r="B66" s="298"/>
      <c r="C66" s="96"/>
      <c r="D66" s="161"/>
      <c r="E66" s="285"/>
      <c r="F66" s="161"/>
      <c r="G66" s="161"/>
    </row>
    <row r="67" spans="2:7" ht="21" customHeight="1">
      <c r="B67" s="298"/>
      <c r="C67" s="96"/>
      <c r="D67" s="161"/>
      <c r="E67" s="285"/>
      <c r="F67" s="161"/>
      <c r="G67" s="161"/>
    </row>
    <row r="68" spans="2:7" ht="21" customHeight="1">
      <c r="B68" s="298"/>
      <c r="C68" s="96"/>
      <c r="D68" s="161"/>
      <c r="E68" s="285"/>
      <c r="F68" s="161"/>
      <c r="G68" s="161"/>
    </row>
    <row r="69" spans="2:7" ht="21" customHeight="1">
      <c r="B69" s="298"/>
      <c r="C69" s="96"/>
      <c r="D69" s="161"/>
      <c r="E69" s="285"/>
      <c r="F69" s="161"/>
      <c r="G69" s="161"/>
    </row>
    <row r="70" spans="2:7" ht="21" customHeight="1">
      <c r="B70" s="298"/>
      <c r="C70" s="96"/>
      <c r="D70" s="161"/>
      <c r="E70" s="285"/>
      <c r="F70" s="161"/>
      <c r="G70" s="161"/>
    </row>
    <row r="71" spans="2:7" ht="21" customHeight="1">
      <c r="B71" s="298"/>
      <c r="C71" s="96"/>
      <c r="D71" s="161"/>
      <c r="E71" s="285"/>
      <c r="F71" s="161"/>
      <c r="G71" s="161"/>
    </row>
    <row r="72" spans="2:7" ht="21.75">
      <c r="B72" s="280"/>
      <c r="C72" s="87" t="s">
        <v>318</v>
      </c>
      <c r="D72" s="292" t="s">
        <v>325</v>
      </c>
      <c r="E72" s="424" t="s">
        <v>453</v>
      </c>
      <c r="F72" s="294" t="s">
        <v>443</v>
      </c>
      <c r="G72" s="293" t="s">
        <v>444</v>
      </c>
    </row>
    <row r="73" spans="2:7" ht="21.75">
      <c r="B73" s="282"/>
      <c r="C73" s="90"/>
      <c r="D73" s="287"/>
      <c r="E73" s="420"/>
      <c r="F73" s="288" t="s">
        <v>319</v>
      </c>
      <c r="G73" s="155" t="s">
        <v>445</v>
      </c>
    </row>
    <row r="74" spans="2:7" ht="21.75">
      <c r="B74" s="283" t="s">
        <v>277</v>
      </c>
      <c r="C74" s="91"/>
      <c r="D74" s="92"/>
      <c r="E74" s="419"/>
      <c r="F74" s="94"/>
      <c r="G74" s="93"/>
    </row>
    <row r="75" spans="2:7" ht="21.75">
      <c r="B75" s="283" t="s">
        <v>462</v>
      </c>
      <c r="C75" s="299"/>
      <c r="D75" s="92"/>
      <c r="E75" s="419"/>
      <c r="F75" s="94"/>
      <c r="G75" s="93"/>
    </row>
    <row r="76" spans="2:7" ht="21.75">
      <c r="B76" s="106" t="s">
        <v>463</v>
      </c>
      <c r="C76" s="299">
        <v>110</v>
      </c>
      <c r="D76" s="92">
        <v>7080787</v>
      </c>
      <c r="E76" s="419">
        <v>6722488.1</v>
      </c>
      <c r="F76" s="94" t="s">
        <v>412</v>
      </c>
      <c r="G76" s="93">
        <v>358298.9</v>
      </c>
    </row>
    <row r="77" spans="2:7" ht="21.75">
      <c r="B77" s="106" t="s">
        <v>471</v>
      </c>
      <c r="C77" s="299">
        <v>120</v>
      </c>
      <c r="D77" s="92">
        <v>95000</v>
      </c>
      <c r="E77" s="419">
        <v>11000</v>
      </c>
      <c r="F77" s="94" t="s">
        <v>412</v>
      </c>
      <c r="G77" s="93">
        <v>84000</v>
      </c>
    </row>
    <row r="78" spans="2:7" ht="21.75">
      <c r="B78" s="283" t="s">
        <v>464</v>
      </c>
      <c r="C78" s="299"/>
      <c r="D78" s="92"/>
      <c r="E78" s="419"/>
      <c r="F78" s="94"/>
      <c r="G78" s="93"/>
    </row>
    <row r="79" spans="2:7" ht="21.75">
      <c r="B79" s="106" t="s">
        <v>465</v>
      </c>
      <c r="C79" s="299">
        <v>210</v>
      </c>
      <c r="D79" s="92">
        <v>1833670</v>
      </c>
      <c r="E79" s="419">
        <v>1715272.2</v>
      </c>
      <c r="F79" s="94" t="s">
        <v>412</v>
      </c>
      <c r="G79" s="93">
        <v>118397.8</v>
      </c>
    </row>
    <row r="80" spans="2:7" ht="21.75">
      <c r="B80" s="106" t="s">
        <v>466</v>
      </c>
      <c r="C80" s="299">
        <v>220</v>
      </c>
      <c r="D80" s="92">
        <v>198000</v>
      </c>
      <c r="E80" s="419">
        <v>140147</v>
      </c>
      <c r="F80" s="94" t="s">
        <v>412</v>
      </c>
      <c r="G80" s="93">
        <f>D80-E80</f>
        <v>57853</v>
      </c>
    </row>
    <row r="81" spans="2:7" ht="21.75">
      <c r="B81" s="106" t="s">
        <v>420</v>
      </c>
      <c r="C81" s="299">
        <v>230</v>
      </c>
      <c r="D81" s="92">
        <v>1823000</v>
      </c>
      <c r="E81" s="419">
        <v>1501000</v>
      </c>
      <c r="F81" s="94" t="s">
        <v>412</v>
      </c>
      <c r="G81" s="93">
        <f aca="true" t="shared" si="0" ref="G81:G88">D81-E81</f>
        <v>322000</v>
      </c>
    </row>
    <row r="82" spans="2:7" ht="21.75">
      <c r="B82" s="106" t="s">
        <v>421</v>
      </c>
      <c r="C82" s="299">
        <v>240</v>
      </c>
      <c r="D82" s="92">
        <v>2190340</v>
      </c>
      <c r="E82" s="419">
        <v>1992317.71</v>
      </c>
      <c r="F82" s="94" t="s">
        <v>412</v>
      </c>
      <c r="G82" s="93">
        <f t="shared" si="0"/>
        <v>198022.29000000004</v>
      </c>
    </row>
    <row r="83" spans="2:7" ht="21.75">
      <c r="B83" s="300" t="s">
        <v>127</v>
      </c>
      <c r="C83" s="299">
        <v>250</v>
      </c>
      <c r="D83" s="301">
        <v>20000</v>
      </c>
      <c r="E83" s="419">
        <v>0</v>
      </c>
      <c r="F83" s="93" t="s">
        <v>412</v>
      </c>
      <c r="G83" s="93">
        <f t="shared" si="0"/>
        <v>20000</v>
      </c>
    </row>
    <row r="84" spans="2:7" ht="21.75">
      <c r="B84" s="106" t="s">
        <v>422</v>
      </c>
      <c r="C84" s="299">
        <v>260</v>
      </c>
      <c r="D84" s="92">
        <v>335000</v>
      </c>
      <c r="E84" s="419">
        <v>162155</v>
      </c>
      <c r="F84" s="94" t="s">
        <v>412</v>
      </c>
      <c r="G84" s="93">
        <f t="shared" si="0"/>
        <v>172845</v>
      </c>
    </row>
    <row r="85" spans="2:7" ht="21.75">
      <c r="B85" s="283" t="s">
        <v>467</v>
      </c>
      <c r="C85" s="299"/>
      <c r="D85" s="92"/>
      <c r="E85" s="419"/>
      <c r="F85" s="94"/>
      <c r="G85" s="93"/>
    </row>
    <row r="86" spans="2:7" ht="21.75">
      <c r="B86" s="106" t="s">
        <v>472</v>
      </c>
      <c r="C86" s="299">
        <v>320</v>
      </c>
      <c r="D86" s="92">
        <v>85000</v>
      </c>
      <c r="E86" s="419">
        <v>60900</v>
      </c>
      <c r="F86" s="94" t="s">
        <v>412</v>
      </c>
      <c r="G86" s="93">
        <f t="shared" si="0"/>
        <v>24100</v>
      </c>
    </row>
    <row r="87" spans="2:7" ht="21.75">
      <c r="B87" s="283" t="s">
        <v>468</v>
      </c>
      <c r="C87" s="299"/>
      <c r="D87" s="92"/>
      <c r="E87" s="419"/>
      <c r="F87" s="94"/>
      <c r="G87" s="93"/>
    </row>
    <row r="88" spans="2:7" ht="21.75">
      <c r="B88" s="296" t="s">
        <v>469</v>
      </c>
      <c r="C88" s="302">
        <v>410</v>
      </c>
      <c r="D88" s="155">
        <v>429574</v>
      </c>
      <c r="E88" s="428">
        <v>410950</v>
      </c>
      <c r="F88" s="155" t="s">
        <v>412</v>
      </c>
      <c r="G88" s="155">
        <f t="shared" si="0"/>
        <v>18624</v>
      </c>
    </row>
    <row r="89" spans="2:9" ht="21.75">
      <c r="B89" s="496" t="s">
        <v>461</v>
      </c>
      <c r="C89" s="496"/>
      <c r="D89" s="98">
        <f>SUM(D76:D88)</f>
        <v>14090371</v>
      </c>
      <c r="E89" s="181">
        <f>SUM(E76,E79,E80,E81,E82,E83,E84,E86,E88,E77)</f>
        <v>12716230.009999998</v>
      </c>
      <c r="F89" s="290"/>
      <c r="G89" s="290"/>
      <c r="I89" s="107">
        <v>14090371</v>
      </c>
    </row>
    <row r="90" spans="2:7" ht="22.5" customHeight="1">
      <c r="B90" s="494" t="s">
        <v>439</v>
      </c>
      <c r="C90" s="494"/>
      <c r="D90" s="495"/>
      <c r="E90" s="181">
        <f>E56</f>
        <v>4390387.9</v>
      </c>
      <c r="F90" s="94"/>
      <c r="G90" s="94"/>
    </row>
    <row r="91" spans="2:9" ht="22.5" customHeight="1">
      <c r="B91" s="494" t="s">
        <v>441</v>
      </c>
      <c r="C91" s="494"/>
      <c r="D91" s="495"/>
      <c r="E91" s="429">
        <f>SUM(E89:E90)</f>
        <v>17106617.909999996</v>
      </c>
      <c r="F91" s="94"/>
      <c r="G91" s="94"/>
      <c r="I91" s="153">
        <f>I89-D89</f>
        <v>0</v>
      </c>
    </row>
    <row r="92" spans="2:7" ht="23.25" customHeight="1" thickBot="1">
      <c r="B92" s="494" t="s">
        <v>477</v>
      </c>
      <c r="C92" s="494"/>
      <c r="D92" s="495"/>
      <c r="E92" s="430">
        <f>E18-E91</f>
        <v>1901116.8400000036</v>
      </c>
      <c r="F92" s="94"/>
      <c r="G92" s="94"/>
    </row>
    <row r="93" spans="2:7" ht="30.75" customHeight="1" thickTop="1">
      <c r="B93" s="76"/>
      <c r="C93" s="76"/>
      <c r="D93" s="76"/>
      <c r="E93" s="431"/>
      <c r="F93" s="94"/>
      <c r="G93" s="94"/>
    </row>
    <row r="94" spans="2:7" ht="30.75" customHeight="1">
      <c r="B94" s="76"/>
      <c r="C94" s="76"/>
      <c r="D94" s="76"/>
      <c r="E94" s="431"/>
      <c r="F94" s="94"/>
      <c r="G94" s="94"/>
    </row>
    <row r="95" spans="2:7" ht="30.75" customHeight="1">
      <c r="B95" s="76"/>
      <c r="C95" s="76"/>
      <c r="D95" s="76"/>
      <c r="E95" s="431"/>
      <c r="F95" s="94"/>
      <c r="G95" s="94"/>
    </row>
    <row r="96" spans="2:7" ht="30.75" customHeight="1">
      <c r="B96" s="76"/>
      <c r="C96" s="76"/>
      <c r="D96" s="76"/>
      <c r="E96" s="431"/>
      <c r="F96" s="94"/>
      <c r="G96" s="94"/>
    </row>
    <row r="97" spans="2:7" ht="30.75" customHeight="1">
      <c r="B97" s="76"/>
      <c r="C97" s="76"/>
      <c r="D97" s="76"/>
      <c r="E97" s="431"/>
      <c r="F97" s="94"/>
      <c r="G97" s="94"/>
    </row>
    <row r="98" spans="2:7" ht="30.75" customHeight="1">
      <c r="B98" s="76"/>
      <c r="C98" s="76"/>
      <c r="D98" s="76"/>
      <c r="E98" s="431"/>
      <c r="F98" s="94"/>
      <c r="G98" s="94"/>
    </row>
    <row r="99" spans="2:7" ht="30.75" customHeight="1">
      <c r="B99" s="76"/>
      <c r="C99" s="76"/>
      <c r="D99" s="76"/>
      <c r="E99" s="431"/>
      <c r="F99" s="94"/>
      <c r="G99" s="94"/>
    </row>
    <row r="100" spans="2:7" ht="30.75" customHeight="1">
      <c r="B100" s="76"/>
      <c r="C100" s="76"/>
      <c r="D100" s="76"/>
      <c r="E100" s="431"/>
      <c r="F100" s="94"/>
      <c r="G100" s="94"/>
    </row>
    <row r="101" spans="2:7" ht="30.75" customHeight="1">
      <c r="B101" s="76"/>
      <c r="C101" s="76"/>
      <c r="D101" s="76"/>
      <c r="E101" s="431"/>
      <c r="F101" s="94"/>
      <c r="G101" s="94"/>
    </row>
    <row r="102" spans="4:7" ht="21.75">
      <c r="D102" s="107"/>
      <c r="E102" s="432"/>
      <c r="F102" s="107"/>
      <c r="G102" s="107"/>
    </row>
    <row r="103" spans="4:7" ht="21.75">
      <c r="D103" s="107"/>
      <c r="E103" s="432"/>
      <c r="F103" s="107"/>
      <c r="G103" s="107"/>
    </row>
    <row r="104" spans="4:7" ht="21.75">
      <c r="D104" s="107"/>
      <c r="E104" s="432"/>
      <c r="F104" s="107"/>
      <c r="G104" s="107"/>
    </row>
    <row r="105" spans="4:7" ht="21.75">
      <c r="D105" s="107"/>
      <c r="E105" s="432"/>
      <c r="F105" s="107"/>
      <c r="G105" s="107"/>
    </row>
    <row r="106" spans="4:7" ht="21.75">
      <c r="D106" s="107"/>
      <c r="E106" s="432"/>
      <c r="F106" s="107"/>
      <c r="G106" s="107"/>
    </row>
    <row r="107" spans="4:7" ht="21.75">
      <c r="D107" s="107"/>
      <c r="E107" s="432"/>
      <c r="F107" s="107"/>
      <c r="G107" s="107"/>
    </row>
    <row r="108" spans="4:7" ht="21.75">
      <c r="D108" s="107"/>
      <c r="E108" s="432"/>
      <c r="F108" s="107"/>
      <c r="G108" s="107"/>
    </row>
    <row r="109" spans="4:7" ht="21.75">
      <c r="D109" s="107"/>
      <c r="E109" s="432"/>
      <c r="F109" s="107"/>
      <c r="G109" s="107"/>
    </row>
    <row r="110" spans="4:7" ht="21.75">
      <c r="D110" s="107"/>
      <c r="E110" s="432"/>
      <c r="F110" s="107"/>
      <c r="G110" s="107"/>
    </row>
  </sheetData>
  <mergeCells count="11">
    <mergeCell ref="B90:D90"/>
    <mergeCell ref="B91:D91"/>
    <mergeCell ref="B92:D92"/>
    <mergeCell ref="B89:C89"/>
    <mergeCell ref="B56:D56"/>
    <mergeCell ref="B57:D57"/>
    <mergeCell ref="B58:D58"/>
    <mergeCell ref="B1:G1"/>
    <mergeCell ref="B2:G2"/>
    <mergeCell ref="B3:G3"/>
    <mergeCell ref="B55:D55"/>
  </mergeCells>
  <printOptions/>
  <pageMargins left="0.56" right="0.18" top="0.55" bottom="1.04" header="0.4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4"/>
  </sheetPr>
  <dimension ref="A1:Q96"/>
  <sheetViews>
    <sheetView zoomScale="115" zoomScaleNormal="115" workbookViewId="0" topLeftCell="A1">
      <selection activeCell="D24" sqref="D24"/>
    </sheetView>
  </sheetViews>
  <sheetFormatPr defaultColWidth="9.140625" defaultRowHeight="21.75"/>
  <cols>
    <col min="1" max="1" width="23.8515625" style="86" customWidth="1"/>
    <col min="2" max="2" width="11.00390625" style="86" customWidth="1"/>
    <col min="3" max="3" width="11.140625" style="86" customWidth="1"/>
    <col min="4" max="5" width="12.00390625" style="86" customWidth="1"/>
    <col min="6" max="6" width="10.28125" style="86" customWidth="1"/>
    <col min="7" max="7" width="10.421875" style="86" customWidth="1"/>
    <col min="8" max="8" width="9.00390625" style="86" customWidth="1"/>
    <col min="9" max="9" width="10.00390625" style="86" customWidth="1"/>
    <col min="10" max="10" width="11.28125" style="86" customWidth="1"/>
    <col min="11" max="11" width="11.140625" style="86" customWidth="1"/>
    <col min="12" max="12" width="7.57421875" style="86" customWidth="1"/>
    <col min="13" max="13" width="10.00390625" style="86" customWidth="1"/>
    <col min="14" max="14" width="10.28125" style="107" customWidth="1"/>
    <col min="15" max="16" width="10.28125" style="128" customWidth="1"/>
    <col min="17" max="17" width="8.57421875" style="128" customWidth="1"/>
    <col min="18" max="16384" width="9.140625" style="86" customWidth="1"/>
  </cols>
  <sheetData>
    <row r="1" spans="1:14" ht="21.75">
      <c r="A1" s="458" t="s">
        <v>329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4" ht="21.75">
      <c r="A2" s="458" t="s">
        <v>391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14" ht="21.75">
      <c r="A3" s="458" t="s">
        <v>7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</row>
    <row r="4" ht="18" customHeight="1"/>
    <row r="5" spans="1:17" s="123" customFormat="1" ht="19.5">
      <c r="A5" s="122"/>
      <c r="B5" s="501" t="s">
        <v>325</v>
      </c>
      <c r="C5" s="501" t="s">
        <v>379</v>
      </c>
      <c r="D5" s="503" t="s">
        <v>8</v>
      </c>
      <c r="E5" s="503"/>
      <c r="F5" s="497" t="s">
        <v>18</v>
      </c>
      <c r="G5" s="497" t="s">
        <v>295</v>
      </c>
      <c r="H5" s="497" t="s">
        <v>296</v>
      </c>
      <c r="I5" s="497" t="s">
        <v>297</v>
      </c>
      <c r="J5" s="504" t="s">
        <v>11</v>
      </c>
      <c r="K5" s="505"/>
      <c r="L5" s="497" t="s">
        <v>14</v>
      </c>
      <c r="M5" s="504" t="s">
        <v>15</v>
      </c>
      <c r="N5" s="505"/>
      <c r="O5" s="502" t="s">
        <v>298</v>
      </c>
      <c r="P5" s="502"/>
      <c r="Q5" s="499" t="s">
        <v>376</v>
      </c>
    </row>
    <row r="6" spans="1:17" s="123" customFormat="1" ht="19.5">
      <c r="A6" s="124"/>
      <c r="B6" s="498"/>
      <c r="C6" s="498"/>
      <c r="D6" s="148" t="s">
        <v>9</v>
      </c>
      <c r="E6" s="148" t="s">
        <v>10</v>
      </c>
      <c r="F6" s="506"/>
      <c r="G6" s="498"/>
      <c r="H6" s="498"/>
      <c r="I6" s="498"/>
      <c r="J6" s="148" t="s">
        <v>8</v>
      </c>
      <c r="K6" s="148" t="s">
        <v>12</v>
      </c>
      <c r="L6" s="498"/>
      <c r="M6" s="148" t="s">
        <v>8</v>
      </c>
      <c r="N6" s="332" t="s">
        <v>16</v>
      </c>
      <c r="O6" s="332" t="s">
        <v>13</v>
      </c>
      <c r="P6" s="332" t="s">
        <v>17</v>
      </c>
      <c r="Q6" s="500"/>
    </row>
    <row r="7" spans="1:17" s="130" customFormat="1" ht="17.25">
      <c r="A7" s="126" t="s">
        <v>327</v>
      </c>
      <c r="B7" s="127"/>
      <c r="C7" s="128"/>
      <c r="D7" s="127"/>
      <c r="E7" s="129"/>
      <c r="F7" s="129"/>
      <c r="G7" s="127"/>
      <c r="H7" s="129"/>
      <c r="I7" s="129"/>
      <c r="J7" s="127"/>
      <c r="K7" s="129"/>
      <c r="L7" s="129"/>
      <c r="M7" s="129"/>
      <c r="N7" s="127"/>
      <c r="O7" s="127"/>
      <c r="P7" s="127"/>
      <c r="Q7" s="127"/>
    </row>
    <row r="8" spans="1:17" s="130" customFormat="1" ht="17.25">
      <c r="A8" s="131" t="s">
        <v>400</v>
      </c>
      <c r="B8" s="129">
        <v>479574</v>
      </c>
      <c r="C8" s="128">
        <f>SUM(D8:Q8)</f>
        <v>410950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>
        <v>410950</v>
      </c>
    </row>
    <row r="9" spans="1:17" s="130" customFormat="1" ht="17.25">
      <c r="A9" s="131" t="s">
        <v>392</v>
      </c>
      <c r="B9" s="129" t="e">
        <f>#REF!</f>
        <v>#REF!</v>
      </c>
      <c r="C9" s="128">
        <f aca="true" t="shared" si="0" ref="C9:C19">SUM(D9:N9)</f>
        <v>2434209</v>
      </c>
      <c r="D9" s="129">
        <v>1538941</v>
      </c>
      <c r="E9" s="129">
        <v>493270</v>
      </c>
      <c r="F9" s="129"/>
      <c r="G9" s="129">
        <v>102967</v>
      </c>
      <c r="H9" s="129"/>
      <c r="I9" s="129"/>
      <c r="J9" s="129">
        <v>299031</v>
      </c>
      <c r="K9" s="129"/>
      <c r="L9" s="129"/>
      <c r="M9" s="129"/>
      <c r="N9" s="129"/>
      <c r="O9" s="129"/>
      <c r="P9" s="129"/>
      <c r="Q9" s="129"/>
    </row>
    <row r="10" spans="1:17" s="130" customFormat="1" ht="17.25">
      <c r="A10" s="131" t="s">
        <v>393</v>
      </c>
      <c r="B10" s="129" t="e">
        <f>#REF!</f>
        <v>#REF!</v>
      </c>
      <c r="C10" s="128">
        <f t="shared" si="0"/>
        <v>99000</v>
      </c>
      <c r="D10" s="129"/>
      <c r="E10" s="129">
        <v>99000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7" s="130" customFormat="1" ht="17.25">
      <c r="A11" s="131" t="s">
        <v>394</v>
      </c>
      <c r="B11" s="129" t="e">
        <f>#REF!</f>
        <v>#REF!</v>
      </c>
      <c r="C11" s="128">
        <f t="shared" si="0"/>
        <v>820800</v>
      </c>
      <c r="D11" s="129">
        <v>374160</v>
      </c>
      <c r="E11" s="129">
        <v>247920</v>
      </c>
      <c r="F11" s="129"/>
      <c r="G11" s="129"/>
      <c r="H11" s="129"/>
      <c r="I11" s="129"/>
      <c r="J11" s="129">
        <v>198720</v>
      </c>
      <c r="K11" s="129"/>
      <c r="L11" s="129"/>
      <c r="M11" s="129"/>
      <c r="N11" s="129"/>
      <c r="O11" s="129"/>
      <c r="P11" s="129"/>
      <c r="Q11" s="129"/>
    </row>
    <row r="12" spans="1:17" s="130" customFormat="1" ht="17.25">
      <c r="A12" s="131" t="s">
        <v>395</v>
      </c>
      <c r="B12" s="129">
        <v>2321177</v>
      </c>
      <c r="C12" s="128">
        <f t="shared" si="0"/>
        <v>2137871</v>
      </c>
      <c r="D12" s="129">
        <v>1701621</v>
      </c>
      <c r="E12" s="129">
        <v>265625</v>
      </c>
      <c r="F12" s="129"/>
      <c r="G12" s="129">
        <v>43759</v>
      </c>
      <c r="H12" s="129"/>
      <c r="I12" s="129"/>
      <c r="J12" s="129">
        <v>126866</v>
      </c>
      <c r="K12" s="129"/>
      <c r="L12" s="129"/>
      <c r="M12" s="129"/>
      <c r="N12" s="129"/>
      <c r="O12" s="129"/>
      <c r="P12" s="129"/>
      <c r="Q12" s="129"/>
    </row>
    <row r="13" spans="1:17" s="130" customFormat="1" ht="17.25">
      <c r="A13" s="131" t="s">
        <v>396</v>
      </c>
      <c r="B13" s="129">
        <v>1602700</v>
      </c>
      <c r="C13" s="128">
        <f>SUM(D13:P13)</f>
        <v>1420508.29</v>
      </c>
      <c r="D13" s="129">
        <v>1130928.29</v>
      </c>
      <c r="E13" s="129">
        <v>39868</v>
      </c>
      <c r="F13" s="129">
        <v>11000</v>
      </c>
      <c r="G13" s="129">
        <v>162665</v>
      </c>
      <c r="H13" s="129">
        <v>15147</v>
      </c>
      <c r="I13" s="129"/>
      <c r="J13" s="129"/>
      <c r="K13" s="129"/>
      <c r="L13" s="129"/>
      <c r="M13" s="129"/>
      <c r="N13" s="129"/>
      <c r="O13" s="129">
        <v>33200</v>
      </c>
      <c r="P13" s="129">
        <v>27700</v>
      </c>
      <c r="Q13" s="129"/>
    </row>
    <row r="14" spans="1:17" s="130" customFormat="1" ht="17.25">
      <c r="A14" s="131" t="s">
        <v>397</v>
      </c>
      <c r="B14" s="129">
        <v>1152820</v>
      </c>
      <c r="C14" s="128">
        <f t="shared" si="0"/>
        <v>905752.8500000001</v>
      </c>
      <c r="D14" s="129">
        <v>225643</v>
      </c>
      <c r="E14" s="129">
        <v>64403.65</v>
      </c>
      <c r="F14" s="129"/>
      <c r="G14" s="129">
        <v>424281.2</v>
      </c>
      <c r="H14" s="129"/>
      <c r="I14" s="129"/>
      <c r="J14" s="129">
        <v>29270</v>
      </c>
      <c r="K14" s="129"/>
      <c r="L14" s="129"/>
      <c r="M14" s="129">
        <v>162155</v>
      </c>
      <c r="N14" s="129"/>
      <c r="O14" s="129"/>
      <c r="P14" s="129"/>
      <c r="Q14" s="129"/>
    </row>
    <row r="15" spans="1:17" s="130" customFormat="1" ht="17.25">
      <c r="A15" s="131" t="s">
        <v>398</v>
      </c>
      <c r="B15" s="129" t="e">
        <f>#REF!</f>
        <v>#REF!</v>
      </c>
      <c r="C15" s="128">
        <f t="shared" si="0"/>
        <v>124708.16</v>
      </c>
      <c r="D15" s="129">
        <v>124708.16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7" s="130" customFormat="1" ht="17.25">
      <c r="A16" s="131" t="s">
        <v>399</v>
      </c>
      <c r="B16" s="129">
        <v>1332600</v>
      </c>
      <c r="C16" s="128">
        <f>SUM(D16:N16)</f>
        <v>1235732.71</v>
      </c>
      <c r="D16" s="129">
        <v>79000</v>
      </c>
      <c r="E16" s="129"/>
      <c r="F16" s="129"/>
      <c r="G16" s="129">
        <v>981600</v>
      </c>
      <c r="H16" s="129">
        <v>125000</v>
      </c>
      <c r="I16" s="129"/>
      <c r="J16" s="129"/>
      <c r="K16" s="129">
        <v>50132.71</v>
      </c>
      <c r="L16" s="129"/>
      <c r="M16" s="129"/>
      <c r="N16" s="129"/>
      <c r="O16" s="129"/>
      <c r="P16" s="129"/>
      <c r="Q16" s="129"/>
    </row>
    <row r="17" spans="1:17" s="130" customFormat="1" ht="17.25">
      <c r="A17" s="131" t="s">
        <v>0</v>
      </c>
      <c r="B17" s="129" t="e">
        <f>#REF!</f>
        <v>#REF!</v>
      </c>
      <c r="C17" s="128">
        <f t="shared" si="0"/>
        <v>610700</v>
      </c>
      <c r="D17" s="129">
        <v>247900</v>
      </c>
      <c r="E17" s="129">
        <v>69500</v>
      </c>
      <c r="F17" s="129"/>
      <c r="G17" s="129"/>
      <c r="H17" s="129"/>
      <c r="I17" s="129"/>
      <c r="J17" s="129"/>
      <c r="K17" s="129">
        <v>293300</v>
      </c>
      <c r="L17" s="129"/>
      <c r="M17" s="129"/>
      <c r="N17" s="129"/>
      <c r="O17" s="129"/>
      <c r="P17" s="129"/>
      <c r="Q17" s="129"/>
    </row>
    <row r="18" spans="1:17" s="130" customFormat="1" ht="17.25">
      <c r="A18" s="131" t="s">
        <v>1</v>
      </c>
      <c r="B18" s="129" t="e">
        <f>#REF!</f>
        <v>#REF!</v>
      </c>
      <c r="C18" s="128">
        <f t="shared" si="0"/>
        <v>994998</v>
      </c>
      <c r="D18" s="129"/>
      <c r="E18" s="129"/>
      <c r="F18" s="129"/>
      <c r="G18" s="129"/>
      <c r="H18" s="129"/>
      <c r="I18" s="129"/>
      <c r="J18" s="129"/>
      <c r="K18" s="129">
        <v>994998</v>
      </c>
      <c r="L18" s="129"/>
      <c r="M18" s="129"/>
      <c r="N18" s="129"/>
      <c r="O18" s="129"/>
      <c r="P18" s="129"/>
      <c r="Q18" s="129"/>
    </row>
    <row r="19" spans="1:17" s="130" customFormat="1" ht="17.25">
      <c r="A19" s="131" t="s">
        <v>299</v>
      </c>
      <c r="B19" s="129" t="e">
        <f>#REF!</f>
        <v>#REF!</v>
      </c>
      <c r="C19" s="128">
        <f t="shared" si="0"/>
        <v>1521000</v>
      </c>
      <c r="D19" s="129">
        <v>20000</v>
      </c>
      <c r="E19" s="129"/>
      <c r="F19" s="129"/>
      <c r="G19" s="129"/>
      <c r="H19" s="129"/>
      <c r="I19" s="129">
        <v>1501000</v>
      </c>
      <c r="J19" s="129"/>
      <c r="K19" s="129"/>
      <c r="L19" s="129"/>
      <c r="M19" s="129"/>
      <c r="N19" s="133"/>
      <c r="O19" s="133"/>
      <c r="P19" s="133"/>
      <c r="Q19" s="133"/>
    </row>
    <row r="20" spans="1:17" s="130" customFormat="1" ht="18" thickBot="1">
      <c r="A20" s="134" t="s">
        <v>379</v>
      </c>
      <c r="B20" s="135" t="e">
        <f>SUM(B8:B19)</f>
        <v>#REF!</v>
      </c>
      <c r="C20" s="136">
        <f>SUM(C8:C19)</f>
        <v>12716230.010000002</v>
      </c>
      <c r="D20" s="135">
        <f aca="true" t="shared" si="1" ref="D20:N20">SUM(D8:D19)</f>
        <v>5442901.45</v>
      </c>
      <c r="E20" s="135">
        <f t="shared" si="1"/>
        <v>1279586.65</v>
      </c>
      <c r="F20" s="135">
        <f t="shared" si="1"/>
        <v>11000</v>
      </c>
      <c r="G20" s="135">
        <f t="shared" si="1"/>
        <v>1715272.2</v>
      </c>
      <c r="H20" s="135">
        <f>SUM(H7:H19)</f>
        <v>140147</v>
      </c>
      <c r="I20" s="135">
        <f t="shared" si="1"/>
        <v>1501000</v>
      </c>
      <c r="J20" s="135">
        <f t="shared" si="1"/>
        <v>653887</v>
      </c>
      <c r="K20" s="135">
        <f t="shared" si="1"/>
        <v>1338430.71</v>
      </c>
      <c r="L20" s="135">
        <f t="shared" si="1"/>
        <v>0</v>
      </c>
      <c r="M20" s="135">
        <f t="shared" si="1"/>
        <v>162155</v>
      </c>
      <c r="N20" s="135">
        <f t="shared" si="1"/>
        <v>0</v>
      </c>
      <c r="O20" s="135">
        <f>SUM(O8:O19)</f>
        <v>33200</v>
      </c>
      <c r="P20" s="135">
        <f>SUM(P8:P19)</f>
        <v>27700</v>
      </c>
      <c r="Q20" s="135">
        <f>SUM(Q8:Q19)</f>
        <v>410950</v>
      </c>
    </row>
    <row r="21" spans="1:17" s="130" customFormat="1" ht="18" thickTop="1">
      <c r="A21" s="138" t="s">
        <v>401</v>
      </c>
      <c r="B21" s="139"/>
      <c r="C21" s="127"/>
      <c r="D21" s="140"/>
      <c r="E21" s="127"/>
      <c r="F21" s="140"/>
      <c r="G21" s="334"/>
      <c r="H21" s="127"/>
      <c r="I21" s="127"/>
      <c r="J21" s="140"/>
      <c r="K21" s="127"/>
      <c r="L21" s="127"/>
      <c r="M21" s="127"/>
      <c r="N21" s="141"/>
      <c r="O21" s="129"/>
      <c r="P21" s="129"/>
      <c r="Q21" s="129"/>
    </row>
    <row r="22" spans="1:17" s="130" customFormat="1" ht="17.25">
      <c r="A22" s="132" t="s">
        <v>402</v>
      </c>
      <c r="B22" s="142">
        <v>70606</v>
      </c>
      <c r="C22" s="129">
        <v>76346.06</v>
      </c>
      <c r="D22" s="143"/>
      <c r="E22" s="129"/>
      <c r="F22" s="143"/>
      <c r="G22" s="129"/>
      <c r="H22" s="129"/>
      <c r="I22" s="129"/>
      <c r="J22" s="143"/>
      <c r="K22" s="129"/>
      <c r="L22" s="129"/>
      <c r="M22" s="129"/>
      <c r="N22" s="144"/>
      <c r="O22" s="129"/>
      <c r="P22" s="129"/>
      <c r="Q22" s="129"/>
    </row>
    <row r="23" spans="1:17" s="130" customFormat="1" ht="17.25">
      <c r="A23" s="132" t="s">
        <v>403</v>
      </c>
      <c r="B23" s="142">
        <v>37469</v>
      </c>
      <c r="C23" s="129">
        <v>60783</v>
      </c>
      <c r="D23" s="143"/>
      <c r="E23" s="129"/>
      <c r="F23" s="143"/>
      <c r="G23" s="129"/>
      <c r="H23" s="129"/>
      <c r="I23" s="129"/>
      <c r="J23" s="143"/>
      <c r="K23" s="129"/>
      <c r="L23" s="129"/>
      <c r="M23" s="129"/>
      <c r="N23" s="144"/>
      <c r="O23" s="129"/>
      <c r="P23" s="129"/>
      <c r="Q23" s="129"/>
    </row>
    <row r="24" spans="1:17" s="130" customFormat="1" ht="17.25">
      <c r="A24" s="132" t="s">
        <v>410</v>
      </c>
      <c r="B24" s="142">
        <v>54543</v>
      </c>
      <c r="C24" s="129">
        <v>37740.71</v>
      </c>
      <c r="D24" s="143"/>
      <c r="E24" s="129"/>
      <c r="F24" s="143"/>
      <c r="G24" s="129"/>
      <c r="H24" s="129"/>
      <c r="I24" s="129"/>
      <c r="J24" s="143"/>
      <c r="K24" s="129"/>
      <c r="L24" s="129"/>
      <c r="M24" s="129"/>
      <c r="N24" s="144"/>
      <c r="O24" s="129"/>
      <c r="P24" s="129"/>
      <c r="Q24" s="129"/>
    </row>
    <row r="25" spans="1:17" s="130" customFormat="1" ht="17.25">
      <c r="A25" s="132" t="s">
        <v>404</v>
      </c>
      <c r="B25" s="142">
        <v>0</v>
      </c>
      <c r="C25" s="129">
        <v>0</v>
      </c>
      <c r="D25" s="143"/>
      <c r="E25" s="129"/>
      <c r="F25" s="143"/>
      <c r="G25" s="129"/>
      <c r="H25" s="129"/>
      <c r="I25" s="129"/>
      <c r="J25" s="143"/>
      <c r="K25" s="129"/>
      <c r="L25" s="129"/>
      <c r="M25" s="129"/>
      <c r="N25" s="144"/>
      <c r="O25" s="129"/>
      <c r="P25" s="129"/>
      <c r="Q25" s="129"/>
    </row>
    <row r="26" spans="1:17" s="130" customFormat="1" ht="17.25">
      <c r="A26" s="132" t="s">
        <v>405</v>
      </c>
      <c r="B26" s="142">
        <v>150600</v>
      </c>
      <c r="C26" s="129">
        <v>173928</v>
      </c>
      <c r="D26" s="143"/>
      <c r="E26" s="129"/>
      <c r="F26" s="143"/>
      <c r="G26" s="129"/>
      <c r="H26" s="129"/>
      <c r="I26" s="129"/>
      <c r="J26" s="143"/>
      <c r="K26" s="129"/>
      <c r="L26" s="129"/>
      <c r="M26" s="129"/>
      <c r="N26" s="144"/>
      <c r="O26" s="129"/>
      <c r="P26" s="129"/>
      <c r="Q26" s="129"/>
    </row>
    <row r="27" spans="1:17" s="130" customFormat="1" ht="17.25">
      <c r="A27" s="132" t="s">
        <v>406</v>
      </c>
      <c r="B27" s="142">
        <v>0</v>
      </c>
      <c r="C27" s="129">
        <v>0</v>
      </c>
      <c r="D27" s="143"/>
      <c r="E27" s="129"/>
      <c r="F27" s="143"/>
      <c r="G27" s="129"/>
      <c r="H27" s="129"/>
      <c r="I27" s="129"/>
      <c r="J27" s="143"/>
      <c r="K27" s="129"/>
      <c r="L27" s="129"/>
      <c r="M27" s="129"/>
      <c r="N27" s="144"/>
      <c r="O27" s="129"/>
      <c r="P27" s="129"/>
      <c r="Q27" s="129"/>
    </row>
    <row r="28" spans="1:17" s="130" customFormat="1" ht="17.25">
      <c r="A28" s="132" t="s">
        <v>407</v>
      </c>
      <c r="B28" s="142">
        <v>7165506</v>
      </c>
      <c r="C28" s="129">
        <v>8787418.05</v>
      </c>
      <c r="D28" s="143"/>
      <c r="E28" s="129"/>
      <c r="F28" s="143"/>
      <c r="G28" s="129"/>
      <c r="H28" s="129"/>
      <c r="I28" s="129"/>
      <c r="J28" s="143"/>
      <c r="K28" s="129"/>
      <c r="L28" s="129"/>
      <c r="M28" s="129"/>
      <c r="N28" s="144"/>
      <c r="O28" s="129"/>
      <c r="P28" s="129"/>
      <c r="Q28" s="129"/>
    </row>
    <row r="29" spans="1:17" s="130" customFormat="1" ht="17.25">
      <c r="A29" s="132" t="s">
        <v>300</v>
      </c>
      <c r="B29" s="142">
        <v>6611647</v>
      </c>
      <c r="C29" s="129">
        <v>5481131.03</v>
      </c>
      <c r="D29" s="143"/>
      <c r="E29" s="129"/>
      <c r="F29" s="143"/>
      <c r="G29" s="129"/>
      <c r="H29" s="129"/>
      <c r="I29" s="129"/>
      <c r="J29" s="143"/>
      <c r="K29" s="129"/>
      <c r="L29" s="129"/>
      <c r="M29" s="129"/>
      <c r="N29" s="144"/>
      <c r="O29" s="133"/>
      <c r="P29" s="133"/>
      <c r="Q29" s="133"/>
    </row>
    <row r="30" spans="1:17" s="130" customFormat="1" ht="18" thickBot="1">
      <c r="A30" s="145" t="s">
        <v>408</v>
      </c>
      <c r="B30" s="146">
        <f>SUM(B22:B29)</f>
        <v>14090371</v>
      </c>
      <c r="C30" s="135">
        <f>SUM(C22:C29)</f>
        <v>14617346.850000001</v>
      </c>
      <c r="D30" s="136"/>
      <c r="E30" s="135"/>
      <c r="F30" s="136"/>
      <c r="G30" s="135"/>
      <c r="H30" s="135"/>
      <c r="I30" s="135"/>
      <c r="J30" s="136"/>
      <c r="K30" s="135"/>
      <c r="L30" s="135"/>
      <c r="M30" s="135"/>
      <c r="N30" s="137"/>
      <c r="O30" s="135"/>
      <c r="P30" s="135"/>
      <c r="Q30" s="135"/>
    </row>
    <row r="31" spans="1:17" s="130" customFormat="1" ht="18.75" thickBot="1" thickTop="1">
      <c r="A31" s="147" t="s">
        <v>409</v>
      </c>
      <c r="C31" s="135">
        <f>SUM(C30-C20)</f>
        <v>1901116.8399999999</v>
      </c>
      <c r="N31" s="128"/>
      <c r="O31" s="128"/>
      <c r="P31" s="128"/>
      <c r="Q31" s="128"/>
    </row>
    <row r="32" spans="14:17" s="130" customFormat="1" ht="18" thickTop="1">
      <c r="N32" s="128"/>
      <c r="O32" s="128"/>
      <c r="P32" s="128"/>
      <c r="Q32" s="128"/>
    </row>
    <row r="33" spans="14:17" s="123" customFormat="1" ht="19.5">
      <c r="N33" s="333"/>
      <c r="O33" s="128"/>
      <c r="P33" s="128"/>
      <c r="Q33" s="128"/>
    </row>
    <row r="34" spans="4:17" s="123" customFormat="1" ht="19.5">
      <c r="D34" s="125"/>
      <c r="E34" s="125"/>
      <c r="F34" s="125"/>
      <c r="G34" s="125"/>
      <c r="H34" s="125"/>
      <c r="I34" s="125"/>
      <c r="N34" s="333"/>
      <c r="O34" s="128"/>
      <c r="P34" s="128"/>
      <c r="Q34" s="128"/>
    </row>
    <row r="35" spans="14:17" s="123" customFormat="1" ht="19.5">
      <c r="N35" s="333"/>
      <c r="O35" s="128"/>
      <c r="P35" s="128"/>
      <c r="Q35" s="128"/>
    </row>
    <row r="36" spans="14:17" s="123" customFormat="1" ht="19.5">
      <c r="N36" s="333"/>
      <c r="O36" s="128"/>
      <c r="P36" s="128"/>
      <c r="Q36" s="128"/>
    </row>
    <row r="37" spans="14:17" s="123" customFormat="1" ht="19.5">
      <c r="N37" s="333"/>
      <c r="O37" s="128"/>
      <c r="P37" s="128"/>
      <c r="Q37" s="128"/>
    </row>
    <row r="38" spans="5:17" s="123" customFormat="1" ht="19.5">
      <c r="E38" s="333"/>
      <c r="N38" s="333"/>
      <c r="O38" s="128"/>
      <c r="P38" s="128"/>
      <c r="Q38" s="128"/>
    </row>
    <row r="39" spans="14:17" s="123" customFormat="1" ht="19.5">
      <c r="N39" s="333"/>
      <c r="O39" s="128"/>
      <c r="P39" s="128"/>
      <c r="Q39" s="128"/>
    </row>
    <row r="40" spans="14:17" s="123" customFormat="1" ht="19.5">
      <c r="N40" s="333"/>
      <c r="O40" s="128"/>
      <c r="P40" s="128"/>
      <c r="Q40" s="128"/>
    </row>
    <row r="41" spans="14:17" s="123" customFormat="1" ht="19.5">
      <c r="N41" s="333"/>
      <c r="O41" s="128"/>
      <c r="P41" s="128"/>
      <c r="Q41" s="128"/>
    </row>
    <row r="42" spans="14:17" s="123" customFormat="1" ht="19.5">
      <c r="N42" s="333"/>
      <c r="O42" s="128"/>
      <c r="P42" s="128"/>
      <c r="Q42" s="128"/>
    </row>
    <row r="43" spans="14:17" s="123" customFormat="1" ht="19.5">
      <c r="N43" s="333"/>
      <c r="O43" s="128"/>
      <c r="P43" s="128"/>
      <c r="Q43" s="128"/>
    </row>
    <row r="44" spans="14:17" s="123" customFormat="1" ht="19.5">
      <c r="N44" s="333"/>
      <c r="O44" s="128"/>
      <c r="P44" s="128"/>
      <c r="Q44" s="128"/>
    </row>
    <row r="45" spans="14:17" s="123" customFormat="1" ht="19.5">
      <c r="N45" s="333"/>
      <c r="O45" s="128"/>
      <c r="P45" s="128"/>
      <c r="Q45" s="128"/>
    </row>
    <row r="46" spans="14:17" s="123" customFormat="1" ht="19.5">
      <c r="N46" s="333"/>
      <c r="O46" s="128"/>
      <c r="P46" s="128"/>
      <c r="Q46" s="128"/>
    </row>
    <row r="47" spans="14:17" s="123" customFormat="1" ht="19.5">
      <c r="N47" s="333"/>
      <c r="O47" s="128"/>
      <c r="P47" s="128"/>
      <c r="Q47" s="128"/>
    </row>
    <row r="48" spans="14:17" s="123" customFormat="1" ht="19.5">
      <c r="N48" s="333"/>
      <c r="O48" s="128"/>
      <c r="P48" s="128"/>
      <c r="Q48" s="128"/>
    </row>
    <row r="49" spans="14:17" s="123" customFormat="1" ht="19.5">
      <c r="N49" s="333"/>
      <c r="O49" s="128"/>
      <c r="P49" s="128"/>
      <c r="Q49" s="128"/>
    </row>
    <row r="50" spans="14:17" s="123" customFormat="1" ht="19.5">
      <c r="N50" s="333"/>
      <c r="O50" s="128"/>
      <c r="P50" s="128"/>
      <c r="Q50" s="128"/>
    </row>
    <row r="51" spans="14:17" s="123" customFormat="1" ht="19.5">
      <c r="N51" s="333"/>
      <c r="O51" s="128"/>
      <c r="P51" s="128"/>
      <c r="Q51" s="128"/>
    </row>
    <row r="52" spans="14:17" s="123" customFormat="1" ht="19.5">
      <c r="N52" s="333"/>
      <c r="O52" s="128"/>
      <c r="P52" s="128"/>
      <c r="Q52" s="128"/>
    </row>
    <row r="53" spans="14:17" s="123" customFormat="1" ht="19.5">
      <c r="N53" s="333"/>
      <c r="O53" s="128"/>
      <c r="P53" s="128"/>
      <c r="Q53" s="128"/>
    </row>
    <row r="54" spans="14:17" s="123" customFormat="1" ht="19.5">
      <c r="N54" s="333"/>
      <c r="O54" s="128"/>
      <c r="P54" s="128"/>
      <c r="Q54" s="128"/>
    </row>
    <row r="55" spans="14:17" s="123" customFormat="1" ht="19.5">
      <c r="N55" s="333"/>
      <c r="O55" s="128"/>
      <c r="P55" s="128"/>
      <c r="Q55" s="128"/>
    </row>
    <row r="56" spans="14:17" s="123" customFormat="1" ht="19.5">
      <c r="N56" s="333"/>
      <c r="O56" s="128"/>
      <c r="P56" s="128"/>
      <c r="Q56" s="128"/>
    </row>
    <row r="57" spans="14:17" s="123" customFormat="1" ht="19.5">
      <c r="N57" s="333"/>
      <c r="O57" s="128"/>
      <c r="P57" s="128"/>
      <c r="Q57" s="128"/>
    </row>
    <row r="58" spans="14:17" s="123" customFormat="1" ht="19.5">
      <c r="N58" s="333"/>
      <c r="O58" s="128"/>
      <c r="P58" s="128"/>
      <c r="Q58" s="128"/>
    </row>
    <row r="59" spans="14:17" s="123" customFormat="1" ht="19.5">
      <c r="N59" s="333"/>
      <c r="O59" s="128"/>
      <c r="P59" s="128"/>
      <c r="Q59" s="128"/>
    </row>
    <row r="60" spans="14:17" s="123" customFormat="1" ht="19.5">
      <c r="N60" s="333"/>
      <c r="O60" s="128"/>
      <c r="P60" s="128"/>
      <c r="Q60" s="128"/>
    </row>
    <row r="61" spans="14:17" s="123" customFormat="1" ht="19.5">
      <c r="N61" s="333"/>
      <c r="O61" s="128"/>
      <c r="P61" s="128"/>
      <c r="Q61" s="128"/>
    </row>
    <row r="62" spans="14:17" s="123" customFormat="1" ht="19.5">
      <c r="N62" s="333"/>
      <c r="O62" s="128"/>
      <c r="P62" s="128"/>
      <c r="Q62" s="128"/>
    </row>
    <row r="63" spans="14:17" s="123" customFormat="1" ht="19.5">
      <c r="N63" s="333"/>
      <c r="O63" s="128"/>
      <c r="P63" s="128"/>
      <c r="Q63" s="128"/>
    </row>
    <row r="64" spans="14:17" s="123" customFormat="1" ht="19.5">
      <c r="N64" s="333"/>
      <c r="O64" s="128"/>
      <c r="P64" s="128"/>
      <c r="Q64" s="128"/>
    </row>
    <row r="65" spans="14:17" s="123" customFormat="1" ht="19.5">
      <c r="N65" s="333"/>
      <c r="O65" s="128"/>
      <c r="P65" s="128"/>
      <c r="Q65" s="128"/>
    </row>
    <row r="66" spans="14:17" s="123" customFormat="1" ht="19.5">
      <c r="N66" s="333"/>
      <c r="O66" s="128"/>
      <c r="P66" s="128"/>
      <c r="Q66" s="128"/>
    </row>
    <row r="67" spans="14:17" s="123" customFormat="1" ht="19.5">
      <c r="N67" s="333"/>
      <c r="O67" s="128"/>
      <c r="P67" s="128"/>
      <c r="Q67" s="128"/>
    </row>
    <row r="68" spans="14:17" s="123" customFormat="1" ht="19.5">
      <c r="N68" s="333"/>
      <c r="O68" s="128"/>
      <c r="P68" s="128"/>
      <c r="Q68" s="128"/>
    </row>
    <row r="69" spans="14:17" s="123" customFormat="1" ht="19.5">
      <c r="N69" s="333"/>
      <c r="O69" s="128"/>
      <c r="P69" s="128"/>
      <c r="Q69" s="128"/>
    </row>
    <row r="70" spans="14:17" s="123" customFormat="1" ht="19.5">
      <c r="N70" s="333"/>
      <c r="O70" s="128"/>
      <c r="P70" s="128"/>
      <c r="Q70" s="128"/>
    </row>
    <row r="71" spans="14:17" s="123" customFormat="1" ht="19.5">
      <c r="N71" s="333"/>
      <c r="O71" s="128"/>
      <c r="P71" s="128"/>
      <c r="Q71" s="128"/>
    </row>
    <row r="72" spans="14:17" s="123" customFormat="1" ht="19.5">
      <c r="N72" s="333"/>
      <c r="O72" s="128"/>
      <c r="P72" s="128"/>
      <c r="Q72" s="128"/>
    </row>
    <row r="73" spans="14:17" s="123" customFormat="1" ht="19.5">
      <c r="N73" s="333"/>
      <c r="O73" s="128"/>
      <c r="P73" s="128"/>
      <c r="Q73" s="128"/>
    </row>
    <row r="74" spans="14:17" s="123" customFormat="1" ht="19.5">
      <c r="N74" s="333"/>
      <c r="O74" s="128"/>
      <c r="P74" s="128"/>
      <c r="Q74" s="128"/>
    </row>
    <row r="75" spans="14:17" s="123" customFormat="1" ht="19.5">
      <c r="N75" s="333"/>
      <c r="O75" s="128"/>
      <c r="P75" s="128"/>
      <c r="Q75" s="128"/>
    </row>
    <row r="76" spans="14:17" s="123" customFormat="1" ht="19.5">
      <c r="N76" s="333"/>
      <c r="O76" s="128"/>
      <c r="P76" s="128"/>
      <c r="Q76" s="128"/>
    </row>
    <row r="77" spans="14:17" s="123" customFormat="1" ht="19.5">
      <c r="N77" s="333"/>
      <c r="O77" s="128"/>
      <c r="P77" s="128"/>
      <c r="Q77" s="128"/>
    </row>
    <row r="78" spans="14:17" s="123" customFormat="1" ht="19.5">
      <c r="N78" s="333"/>
      <c r="O78" s="128"/>
      <c r="P78" s="128"/>
      <c r="Q78" s="128"/>
    </row>
    <row r="79" spans="14:17" s="123" customFormat="1" ht="19.5">
      <c r="N79" s="333"/>
      <c r="O79" s="128"/>
      <c r="P79" s="128"/>
      <c r="Q79" s="128"/>
    </row>
    <row r="80" spans="14:17" s="123" customFormat="1" ht="19.5">
      <c r="N80" s="333"/>
      <c r="O80" s="128"/>
      <c r="P80" s="128"/>
      <c r="Q80" s="128"/>
    </row>
    <row r="81" spans="14:17" s="123" customFormat="1" ht="19.5">
      <c r="N81" s="333"/>
      <c r="O81" s="128"/>
      <c r="P81" s="128"/>
      <c r="Q81" s="128"/>
    </row>
    <row r="82" spans="14:17" s="123" customFormat="1" ht="19.5">
      <c r="N82" s="333"/>
      <c r="O82" s="128"/>
      <c r="P82" s="128"/>
      <c r="Q82" s="128"/>
    </row>
    <row r="83" spans="14:17" s="123" customFormat="1" ht="19.5">
      <c r="N83" s="333"/>
      <c r="O83" s="128"/>
      <c r="P83" s="128"/>
      <c r="Q83" s="128"/>
    </row>
    <row r="84" spans="14:17" s="123" customFormat="1" ht="19.5">
      <c r="N84" s="333"/>
      <c r="O84" s="128"/>
      <c r="P84" s="128"/>
      <c r="Q84" s="128"/>
    </row>
    <row r="85" spans="14:17" s="123" customFormat="1" ht="19.5">
      <c r="N85" s="333"/>
      <c r="O85" s="128"/>
      <c r="P85" s="128"/>
      <c r="Q85" s="128"/>
    </row>
    <row r="86" spans="14:17" s="123" customFormat="1" ht="19.5">
      <c r="N86" s="333"/>
      <c r="O86" s="128"/>
      <c r="P86" s="128"/>
      <c r="Q86" s="128"/>
    </row>
    <row r="87" spans="14:17" s="123" customFormat="1" ht="19.5">
      <c r="N87" s="333"/>
      <c r="O87" s="128"/>
      <c r="P87" s="128"/>
      <c r="Q87" s="128"/>
    </row>
    <row r="88" spans="14:17" s="123" customFormat="1" ht="19.5">
      <c r="N88" s="333"/>
      <c r="O88" s="128"/>
      <c r="P88" s="128"/>
      <c r="Q88" s="128"/>
    </row>
    <row r="89" spans="14:17" s="123" customFormat="1" ht="19.5">
      <c r="N89" s="333"/>
      <c r="O89" s="128"/>
      <c r="P89" s="128"/>
      <c r="Q89" s="128"/>
    </row>
    <row r="90" spans="14:17" s="123" customFormat="1" ht="19.5">
      <c r="N90" s="333"/>
      <c r="O90" s="128"/>
      <c r="P90" s="128"/>
      <c r="Q90" s="128"/>
    </row>
    <row r="91" spans="14:17" s="123" customFormat="1" ht="19.5">
      <c r="N91" s="333"/>
      <c r="O91" s="128"/>
      <c r="P91" s="128"/>
      <c r="Q91" s="128"/>
    </row>
    <row r="92" spans="14:17" s="123" customFormat="1" ht="19.5">
      <c r="N92" s="333"/>
      <c r="O92" s="128"/>
      <c r="P92" s="128"/>
      <c r="Q92" s="128"/>
    </row>
    <row r="93" spans="14:17" s="123" customFormat="1" ht="19.5">
      <c r="N93" s="333"/>
      <c r="O93" s="128"/>
      <c r="P93" s="128"/>
      <c r="Q93" s="128"/>
    </row>
    <row r="94" spans="14:17" s="123" customFormat="1" ht="19.5">
      <c r="N94" s="333"/>
      <c r="O94" s="128"/>
      <c r="P94" s="128"/>
      <c r="Q94" s="128"/>
    </row>
    <row r="95" spans="14:17" s="123" customFormat="1" ht="19.5">
      <c r="N95" s="333"/>
      <c r="O95" s="128"/>
      <c r="P95" s="128"/>
      <c r="Q95" s="128"/>
    </row>
    <row r="96" spans="14:17" s="123" customFormat="1" ht="19.5">
      <c r="N96" s="333"/>
      <c r="O96" s="128"/>
      <c r="P96" s="128"/>
      <c r="Q96" s="128"/>
    </row>
  </sheetData>
  <mergeCells count="15">
    <mergeCell ref="A1:N1"/>
    <mergeCell ref="A2:N2"/>
    <mergeCell ref="A3:N3"/>
    <mergeCell ref="J5:K5"/>
    <mergeCell ref="M5:N5"/>
    <mergeCell ref="F5:F6"/>
    <mergeCell ref="G5:G6"/>
    <mergeCell ref="H5:H6"/>
    <mergeCell ref="B5:B6"/>
    <mergeCell ref="I5:I6"/>
    <mergeCell ref="L5:L6"/>
    <mergeCell ref="Q5:Q6"/>
    <mergeCell ref="C5:C6"/>
    <mergeCell ref="O5:P5"/>
    <mergeCell ref="D5:E5"/>
  </mergeCells>
  <printOptions/>
  <pageMargins left="0.38" right="0.55" top="0.25" bottom="0.6" header="0.2" footer="0.5"/>
  <pageSetup horizontalDpi="600" verticalDpi="600" orientation="landscape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B1:I39"/>
  <sheetViews>
    <sheetView zoomScale="85" zoomScaleNormal="85" workbookViewId="0" topLeftCell="A7">
      <selection activeCell="I18" sqref="I18"/>
    </sheetView>
  </sheetViews>
  <sheetFormatPr defaultColWidth="9.140625" defaultRowHeight="21.75"/>
  <cols>
    <col min="1" max="1" width="1.8515625" style="0" customWidth="1"/>
    <col min="2" max="2" width="46.28125" style="0" customWidth="1"/>
    <col min="3" max="3" width="14.8515625" style="0" customWidth="1"/>
    <col min="4" max="4" width="18.421875" style="0" customWidth="1"/>
    <col min="5" max="5" width="47.7109375" style="0" customWidth="1"/>
    <col min="6" max="6" width="15.421875" style="0" customWidth="1"/>
    <col min="7" max="7" width="17.421875" style="0" customWidth="1"/>
    <col min="9" max="9" width="28.140625" style="0" customWidth="1"/>
  </cols>
  <sheetData>
    <row r="1" spans="2:7" ht="26.25">
      <c r="B1" s="507" t="s">
        <v>411</v>
      </c>
      <c r="C1" s="507"/>
      <c r="D1" s="507"/>
      <c r="E1" s="507"/>
      <c r="F1" s="507"/>
      <c r="G1" s="507"/>
    </row>
    <row r="2" spans="2:7" ht="26.25">
      <c r="B2" s="507" t="s">
        <v>388</v>
      </c>
      <c r="C2" s="507"/>
      <c r="D2" s="507"/>
      <c r="E2" s="507"/>
      <c r="F2" s="507"/>
      <c r="G2" s="507"/>
    </row>
    <row r="3" spans="2:7" ht="26.25">
      <c r="B3" s="507" t="s">
        <v>21</v>
      </c>
      <c r="C3" s="507"/>
      <c r="D3" s="507"/>
      <c r="E3" s="507"/>
      <c r="F3" s="507"/>
      <c r="G3" s="507"/>
    </row>
    <row r="4" spans="2:7" ht="13.5" customHeight="1">
      <c r="B4" s="33"/>
      <c r="C4" s="33"/>
      <c r="D4" s="33"/>
      <c r="E4" s="33"/>
      <c r="F4" s="33"/>
      <c r="G4" s="33"/>
    </row>
    <row r="5" spans="2:7" ht="21.75">
      <c r="B5" s="34" t="s">
        <v>389</v>
      </c>
      <c r="C5" s="35"/>
      <c r="D5" s="38"/>
      <c r="E5" s="34" t="s">
        <v>390</v>
      </c>
      <c r="F5" s="35"/>
      <c r="G5" s="38"/>
    </row>
    <row r="6" spans="2:7" ht="21.75">
      <c r="B6" s="3" t="s">
        <v>438</v>
      </c>
      <c r="C6" s="39">
        <v>6608604.51</v>
      </c>
      <c r="D6" s="40"/>
      <c r="E6" s="3" t="s">
        <v>415</v>
      </c>
      <c r="F6" s="39">
        <f>C6</f>
        <v>6608604.51</v>
      </c>
      <c r="G6" s="40"/>
    </row>
    <row r="7" spans="2:7" ht="22.5" thickBot="1">
      <c r="B7" s="3"/>
      <c r="C7" s="41">
        <f>SUM(C6)</f>
        <v>6608604.51</v>
      </c>
      <c r="D7" s="40"/>
      <c r="E7" s="3"/>
      <c r="F7" s="41">
        <f>SUM(F6)</f>
        <v>6608604.51</v>
      </c>
      <c r="G7" s="40"/>
    </row>
    <row r="8" spans="2:7" ht="22.5" thickTop="1">
      <c r="B8" s="34"/>
      <c r="C8" s="39"/>
      <c r="D8" s="40"/>
      <c r="E8" s="34" t="s">
        <v>416</v>
      </c>
      <c r="F8" s="39"/>
      <c r="G8" s="40"/>
    </row>
    <row r="9" spans="2:7" ht="21.75">
      <c r="B9" s="3" t="s">
        <v>22</v>
      </c>
      <c r="C9" s="39"/>
      <c r="D9" s="40"/>
      <c r="E9" s="3" t="s">
        <v>381</v>
      </c>
      <c r="F9" s="39"/>
      <c r="G9" s="40">
        <v>512304.14</v>
      </c>
    </row>
    <row r="10" spans="2:7" ht="21.75">
      <c r="B10" s="3" t="s">
        <v>357</v>
      </c>
      <c r="C10" s="39">
        <v>1330784.25</v>
      </c>
      <c r="D10" s="40"/>
      <c r="E10" s="3" t="s">
        <v>92</v>
      </c>
      <c r="F10" s="39"/>
      <c r="G10" s="40">
        <v>315344.5</v>
      </c>
    </row>
    <row r="11" spans="2:7" ht="21.75">
      <c r="B11" s="3" t="s">
        <v>358</v>
      </c>
      <c r="C11" s="39">
        <v>8165556.96</v>
      </c>
      <c r="D11" s="40"/>
      <c r="E11" s="3" t="s">
        <v>93</v>
      </c>
      <c r="F11" s="39"/>
      <c r="G11" s="40">
        <v>701977</v>
      </c>
    </row>
    <row r="12" spans="2:7" ht="21.75">
      <c r="B12" s="3" t="s">
        <v>359</v>
      </c>
      <c r="C12" s="39">
        <v>1508969.03</v>
      </c>
      <c r="D12" s="40"/>
      <c r="E12" s="3" t="s">
        <v>94</v>
      </c>
      <c r="F12" s="39"/>
      <c r="G12" s="40">
        <v>146375</v>
      </c>
    </row>
    <row r="13" spans="2:7" ht="21.75">
      <c r="B13" s="44" t="s">
        <v>360</v>
      </c>
      <c r="C13" s="39">
        <v>780673.06</v>
      </c>
      <c r="D13" s="40"/>
      <c r="E13" s="3" t="s">
        <v>429</v>
      </c>
      <c r="F13" s="39"/>
      <c r="G13" s="40">
        <v>1021729.06</v>
      </c>
    </row>
    <row r="14" spans="2:7" ht="21.75">
      <c r="B14" s="3" t="s">
        <v>361</v>
      </c>
      <c r="C14" s="39">
        <v>19480.17</v>
      </c>
      <c r="D14" s="40"/>
      <c r="E14" s="3" t="s">
        <v>303</v>
      </c>
      <c r="F14" s="39"/>
      <c r="G14" s="40">
        <v>5002747.73</v>
      </c>
    </row>
    <row r="15" spans="2:9" ht="21.75">
      <c r="B15" s="3" t="s">
        <v>89</v>
      </c>
      <c r="C15" s="39">
        <v>1956.69</v>
      </c>
      <c r="D15" s="40"/>
      <c r="E15" s="3" t="s">
        <v>95</v>
      </c>
      <c r="F15" s="39"/>
      <c r="G15" s="40">
        <v>65</v>
      </c>
      <c r="I15" s="65"/>
    </row>
    <row r="16" spans="2:9" ht="21.75">
      <c r="B16" s="3" t="s">
        <v>90</v>
      </c>
      <c r="C16" s="39">
        <v>241056</v>
      </c>
      <c r="D16" s="40"/>
      <c r="E16" s="34" t="s">
        <v>377</v>
      </c>
      <c r="F16" s="39"/>
      <c r="G16" s="40"/>
      <c r="I16" s="65"/>
    </row>
    <row r="17" spans="2:9" ht="21.75">
      <c r="B17" s="3" t="s">
        <v>91</v>
      </c>
      <c r="C17" s="39">
        <v>6000</v>
      </c>
      <c r="D17" s="40"/>
      <c r="E17" s="3" t="s">
        <v>58</v>
      </c>
      <c r="F17" s="39">
        <v>3775252.57</v>
      </c>
      <c r="G17" s="40"/>
      <c r="I17" s="65"/>
    </row>
    <row r="18" spans="2:7" ht="21.75">
      <c r="B18" s="3"/>
      <c r="C18" s="42"/>
      <c r="D18" s="40">
        <f>SUM(C10:C18)</f>
        <v>12054476.16</v>
      </c>
      <c r="E18" s="3" t="s">
        <v>59</v>
      </c>
      <c r="F18" s="40">
        <v>1901116.84</v>
      </c>
      <c r="G18" s="40"/>
    </row>
    <row r="19" spans="2:7" ht="21.75">
      <c r="B19" s="3"/>
      <c r="C19" s="43"/>
      <c r="D19" s="43"/>
      <c r="E19" s="3" t="s">
        <v>60</v>
      </c>
      <c r="F19" s="40">
        <v>928677.27</v>
      </c>
      <c r="G19" s="43"/>
    </row>
    <row r="20" spans="2:7" ht="21.75">
      <c r="B20" s="3"/>
      <c r="C20" s="43"/>
      <c r="D20" s="43"/>
      <c r="E20" s="3" t="s">
        <v>61</v>
      </c>
      <c r="F20" s="40">
        <v>0.01</v>
      </c>
      <c r="G20" s="43"/>
    </row>
    <row r="21" spans="2:7" ht="21.75">
      <c r="B21" s="3"/>
      <c r="C21" s="43"/>
      <c r="D21" s="43"/>
      <c r="E21" s="3" t="s">
        <v>62</v>
      </c>
      <c r="F21" s="40">
        <v>69225.95</v>
      </c>
      <c r="G21" s="43"/>
    </row>
    <row r="22" spans="2:7" ht="21.75">
      <c r="B22" s="3"/>
      <c r="C22" s="43"/>
      <c r="D22" s="43"/>
      <c r="E22" s="3" t="s">
        <v>63</v>
      </c>
      <c r="F22" s="40">
        <v>292910</v>
      </c>
      <c r="G22" s="43"/>
    </row>
    <row r="23" spans="2:7" ht="21.75">
      <c r="B23" s="77"/>
      <c r="C23" s="43"/>
      <c r="D23" s="43"/>
      <c r="E23" s="3" t="s">
        <v>417</v>
      </c>
      <c r="F23" s="40">
        <v>2137969.7</v>
      </c>
      <c r="G23" s="43"/>
    </row>
    <row r="24" spans="2:9" ht="21.75">
      <c r="B24" s="3"/>
      <c r="C24" s="43"/>
      <c r="D24" s="43"/>
      <c r="E24" s="3" t="s">
        <v>64</v>
      </c>
      <c r="F24" s="40">
        <v>475279.21</v>
      </c>
      <c r="G24" s="43"/>
      <c r="I24" s="65"/>
    </row>
    <row r="25" spans="2:7" ht="21.75">
      <c r="B25" s="3"/>
      <c r="C25" s="43"/>
      <c r="D25" s="43"/>
      <c r="E25" s="66" t="s">
        <v>23</v>
      </c>
      <c r="F25" s="42">
        <f>F17+F18+F19+F20+F21+F22-F23-F24</f>
        <v>4353933.7299999995</v>
      </c>
      <c r="G25" s="78">
        <f>F25</f>
        <v>4353933.7299999995</v>
      </c>
    </row>
    <row r="26" spans="2:9" ht="24" thickBot="1">
      <c r="B26" s="3"/>
      <c r="C26" s="45" t="s">
        <v>313</v>
      </c>
      <c r="D26" s="46">
        <f>SUM(D18:D25)</f>
        <v>12054476.16</v>
      </c>
      <c r="F26" s="43"/>
      <c r="G26" s="46">
        <f>SUM(G9:G25)</f>
        <v>12054476.16</v>
      </c>
      <c r="I26" s="65">
        <f>D26-G26</f>
        <v>0</v>
      </c>
    </row>
    <row r="27" spans="2:7" ht="22.5" thickTop="1">
      <c r="B27" s="3"/>
      <c r="C27" s="45"/>
      <c r="D27" s="45"/>
      <c r="G27" s="45"/>
    </row>
    <row r="28" spans="2:7" ht="23.25">
      <c r="B28" s="1"/>
      <c r="C28" s="1"/>
      <c r="D28" s="1"/>
      <c r="G28" s="45"/>
    </row>
    <row r="29" spans="2:7" ht="23.25">
      <c r="B29" s="3"/>
      <c r="C29" s="1"/>
      <c r="D29" s="1"/>
      <c r="G29" s="10"/>
    </row>
    <row r="30" ht="21.75">
      <c r="F30" s="49"/>
    </row>
    <row r="31" spans="5:6" ht="21.75">
      <c r="E31" s="3"/>
      <c r="F31" s="45" t="s">
        <v>313</v>
      </c>
    </row>
    <row r="32" spans="2:7" ht="21.75">
      <c r="B32" s="3"/>
      <c r="C32" s="45"/>
      <c r="D32" s="45"/>
      <c r="E32" s="3"/>
      <c r="F32" s="45"/>
      <c r="G32" s="45"/>
    </row>
    <row r="33" spans="2:7" ht="23.25">
      <c r="B33" s="1"/>
      <c r="C33" s="1"/>
      <c r="D33" s="1"/>
      <c r="E33" s="1"/>
      <c r="F33" s="45"/>
      <c r="G33" s="45"/>
    </row>
    <row r="34" spans="2:7" ht="23.25">
      <c r="B34" s="3"/>
      <c r="C34" s="1"/>
      <c r="D34" s="1"/>
      <c r="E34" s="1"/>
      <c r="F34" s="1"/>
      <c r="G34" s="10"/>
    </row>
    <row r="37" spans="5:6" ht="21.75">
      <c r="E37" s="3"/>
      <c r="F37" s="45"/>
    </row>
    <row r="38" spans="5:6" ht="23.25">
      <c r="E38" s="1"/>
      <c r="F38" s="45"/>
    </row>
    <row r="39" spans="5:6" ht="23.25">
      <c r="E39" s="1"/>
      <c r="F39" s="1"/>
    </row>
  </sheetData>
  <mergeCells count="3">
    <mergeCell ref="B1:G1"/>
    <mergeCell ref="B2:G2"/>
    <mergeCell ref="B3:G3"/>
  </mergeCells>
  <printOptions/>
  <pageMargins left="0.71" right="0.39" top="0.21" bottom="0.22" header="0.19" footer="0.15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4"/>
  </sheetPr>
  <dimension ref="A1:J28"/>
  <sheetViews>
    <sheetView workbookViewId="0" topLeftCell="A7">
      <selection activeCell="I28" sqref="I28"/>
    </sheetView>
  </sheetViews>
  <sheetFormatPr defaultColWidth="9.140625" defaultRowHeight="21.75"/>
  <cols>
    <col min="1" max="1" width="9.8515625" style="404" customWidth="1"/>
    <col min="2" max="2" width="5.00390625" style="404" customWidth="1"/>
    <col min="3" max="3" width="9.140625" style="404" customWidth="1"/>
    <col min="4" max="4" width="15.8515625" style="404" customWidth="1"/>
    <col min="5" max="5" width="16.7109375" style="404" customWidth="1"/>
    <col min="6" max="7" width="14.57421875" style="107" customWidth="1"/>
    <col min="8" max="9" width="9.140625" style="404" customWidth="1"/>
    <col min="10" max="10" width="15.8515625" style="404" customWidth="1"/>
    <col min="11" max="16384" width="9.140625" style="404" customWidth="1"/>
  </cols>
  <sheetData>
    <row r="1" spans="1:8" ht="21.75">
      <c r="A1" s="508" t="s">
        <v>329</v>
      </c>
      <c r="B1" s="508"/>
      <c r="C1" s="508"/>
      <c r="D1" s="508"/>
      <c r="E1" s="508"/>
      <c r="F1" s="508"/>
      <c r="G1" s="508"/>
      <c r="H1" s="508"/>
    </row>
    <row r="2" spans="1:8" ht="21.75">
      <c r="A2" s="508" t="s">
        <v>427</v>
      </c>
      <c r="B2" s="508"/>
      <c r="C2" s="508"/>
      <c r="D2" s="508"/>
      <c r="E2" s="508"/>
      <c r="F2" s="508"/>
      <c r="G2" s="508"/>
      <c r="H2" s="508"/>
    </row>
    <row r="3" spans="1:8" ht="21.75">
      <c r="A3" s="508" t="s">
        <v>65</v>
      </c>
      <c r="B3" s="508"/>
      <c r="C3" s="508"/>
      <c r="D3" s="508"/>
      <c r="E3" s="508"/>
      <c r="F3" s="508"/>
      <c r="G3" s="508"/>
      <c r="H3" s="508"/>
    </row>
    <row r="5" spans="1:7" ht="21.75">
      <c r="A5" s="404" t="s">
        <v>572</v>
      </c>
      <c r="G5" s="107">
        <v>3775252.57</v>
      </c>
    </row>
    <row r="6" spans="1:6" ht="21.75">
      <c r="A6" s="408" t="s">
        <v>428</v>
      </c>
      <c r="B6" s="404" t="s">
        <v>573</v>
      </c>
      <c r="F6" s="107">
        <f>งบแสดงฐานะทางการเงิน!F18</f>
        <v>1901116.84</v>
      </c>
    </row>
    <row r="7" spans="1:6" ht="21.75">
      <c r="A7" s="409"/>
      <c r="B7" s="404" t="s">
        <v>333</v>
      </c>
      <c r="F7" s="107">
        <v>928677.27</v>
      </c>
    </row>
    <row r="8" spans="1:6" ht="21.75">
      <c r="A8" s="409"/>
      <c r="B8" s="404" t="s">
        <v>576</v>
      </c>
      <c r="F8" s="107">
        <v>0.01</v>
      </c>
    </row>
    <row r="9" spans="1:6" ht="21.75">
      <c r="A9" s="409"/>
      <c r="B9" s="404" t="s">
        <v>577</v>
      </c>
      <c r="F9" s="107">
        <v>69225.95</v>
      </c>
    </row>
    <row r="10" spans="1:6" ht="21.75">
      <c r="A10" s="409"/>
      <c r="B10" s="404" t="s">
        <v>578</v>
      </c>
      <c r="F10" s="107">
        <v>292910</v>
      </c>
    </row>
    <row r="11" spans="1:7" ht="21.75">
      <c r="A11" s="408" t="s">
        <v>574</v>
      </c>
      <c r="B11" s="404" t="s">
        <v>476</v>
      </c>
      <c r="F11" s="107">
        <v>2137969.7</v>
      </c>
      <c r="G11" s="404"/>
    </row>
    <row r="12" spans="1:7" ht="21.75">
      <c r="A12" s="408"/>
      <c r="B12" s="404" t="s">
        <v>579</v>
      </c>
      <c r="F12" s="107">
        <f>F6*25/100</f>
        <v>475279.21</v>
      </c>
      <c r="G12" s="279">
        <f>F6+F7+F8+F9+F10-F11-F12</f>
        <v>578681.1600000001</v>
      </c>
    </row>
    <row r="13" spans="2:10" ht="22.5" thickBot="1">
      <c r="B13" s="405" t="s">
        <v>575</v>
      </c>
      <c r="G13" s="407">
        <f>SUM(G5:G12)</f>
        <v>4353933.73</v>
      </c>
      <c r="J13" s="406">
        <f>งบแสดงฐานะทางการเงิน!G25</f>
        <v>4353933.7299999995</v>
      </c>
    </row>
    <row r="14" ht="22.5" thickTop="1">
      <c r="J14" s="406">
        <f>J13-G13</f>
        <v>0</v>
      </c>
    </row>
    <row r="16" ht="21.75">
      <c r="B16" s="404" t="s">
        <v>580</v>
      </c>
    </row>
    <row r="17" spans="3:7" ht="21.75">
      <c r="C17" s="404" t="s">
        <v>615</v>
      </c>
      <c r="G17" s="107">
        <v>1956.69</v>
      </c>
    </row>
    <row r="18" spans="3:7" ht="21.75">
      <c r="C18" s="404" t="s">
        <v>616</v>
      </c>
      <c r="G18" s="107">
        <v>6000</v>
      </c>
    </row>
    <row r="19" spans="3:7" ht="21.75">
      <c r="C19" s="404" t="s">
        <v>581</v>
      </c>
      <c r="G19" s="107">
        <f>งบแสดงฐานะทางการเงิน!G10</f>
        <v>315344.5</v>
      </c>
    </row>
    <row r="20" spans="3:7" ht="21.75">
      <c r="C20" s="404" t="s">
        <v>582</v>
      </c>
      <c r="G20" s="107">
        <v>701977</v>
      </c>
    </row>
    <row r="21" spans="3:7" ht="21.75">
      <c r="C21" s="404" t="s">
        <v>607</v>
      </c>
      <c r="G21" s="107">
        <v>1057000</v>
      </c>
    </row>
    <row r="22" spans="3:7" ht="21.75">
      <c r="C22" s="404" t="s">
        <v>583</v>
      </c>
      <c r="G22" s="107">
        <v>65</v>
      </c>
    </row>
    <row r="23" spans="3:7" ht="21.75">
      <c r="C23" s="405" t="s">
        <v>584</v>
      </c>
      <c r="G23" s="279">
        <f>G13-G17-G19-G20-G21-G22-G18</f>
        <v>2271590.54</v>
      </c>
    </row>
    <row r="24" ht="22.5" thickBot="1">
      <c r="G24" s="407">
        <f>SUM(G17:G23)</f>
        <v>4353933.73</v>
      </c>
    </row>
    <row r="25" ht="22.5" thickTop="1"/>
    <row r="27" spans="1:2" ht="21.75">
      <c r="A27" s="405" t="s">
        <v>312</v>
      </c>
      <c r="B27" s="404" t="s">
        <v>585</v>
      </c>
    </row>
    <row r="28" ht="21.75">
      <c r="B28" s="404" t="s">
        <v>588</v>
      </c>
    </row>
  </sheetData>
  <mergeCells count="3">
    <mergeCell ref="A1:H1"/>
    <mergeCell ref="A2:H2"/>
    <mergeCell ref="A3:H3"/>
  </mergeCells>
  <printOptions/>
  <pageMargins left="0.62" right="0.38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4"/>
  </sheetPr>
  <dimension ref="A1:I42"/>
  <sheetViews>
    <sheetView workbookViewId="0" topLeftCell="A22">
      <selection activeCell="G35" sqref="G35"/>
    </sheetView>
  </sheetViews>
  <sheetFormatPr defaultColWidth="9.140625" defaultRowHeight="19.5" customHeight="1"/>
  <cols>
    <col min="1" max="1" width="25.7109375" style="434" customWidth="1"/>
    <col min="2" max="2" width="29.28125" style="434" customWidth="1"/>
    <col min="3" max="3" width="7.421875" style="434" customWidth="1"/>
    <col min="4" max="4" width="13.57421875" style="434" customWidth="1"/>
    <col min="5" max="5" width="14.28125" style="434" customWidth="1"/>
    <col min="6" max="6" width="13.00390625" style="434" customWidth="1"/>
    <col min="7" max="16384" width="10.00390625" style="434" customWidth="1"/>
  </cols>
  <sheetData>
    <row r="1" spans="1:5" ht="21.75" customHeight="1">
      <c r="A1" s="509" t="s">
        <v>306</v>
      </c>
      <c r="B1" s="509"/>
      <c r="C1" s="509"/>
      <c r="D1" s="509"/>
      <c r="E1" s="509"/>
    </row>
    <row r="2" spans="1:5" ht="21.75" customHeight="1">
      <c r="A2" s="509" t="s">
        <v>589</v>
      </c>
      <c r="B2" s="509"/>
      <c r="C2" s="509"/>
      <c r="D2" s="509"/>
      <c r="E2" s="509"/>
    </row>
    <row r="3" ht="21.75" customHeight="1">
      <c r="A3" s="435" t="s">
        <v>590</v>
      </c>
    </row>
    <row r="4" ht="21.75" customHeight="1">
      <c r="A4" s="434" t="s">
        <v>591</v>
      </c>
    </row>
    <row r="5" spans="1:5" ht="21.75" customHeight="1">
      <c r="A5" s="434" t="s">
        <v>592</v>
      </c>
      <c r="E5" s="436">
        <f>งบแสดงฐานะทางการเงิน!G25</f>
        <v>4353933.7299999995</v>
      </c>
    </row>
    <row r="6" spans="1:4" ht="21.75" customHeight="1">
      <c r="A6" s="435" t="s">
        <v>617</v>
      </c>
      <c r="D6" s="436">
        <v>1956.69</v>
      </c>
    </row>
    <row r="7" spans="1:4" ht="21.75" customHeight="1">
      <c r="A7" s="434" t="s">
        <v>593</v>
      </c>
      <c r="D7" s="436">
        <v>6000</v>
      </c>
    </row>
    <row r="8" spans="1:4" ht="21.75" customHeight="1">
      <c r="A8" s="434" t="s">
        <v>594</v>
      </c>
      <c r="D8" s="436">
        <v>0</v>
      </c>
    </row>
    <row r="9" spans="1:5" ht="21.75" customHeight="1">
      <c r="A9" s="434" t="s">
        <v>595</v>
      </c>
      <c r="D9" s="436">
        <v>0</v>
      </c>
      <c r="E9" s="437">
        <f>SUM(D6:D9)</f>
        <v>7956.6900000000005</v>
      </c>
    </row>
    <row r="10" spans="1:5" ht="21.75" customHeight="1" thickBot="1">
      <c r="A10" s="438" t="s">
        <v>596</v>
      </c>
      <c r="E10" s="439">
        <f>SUM(E5-E9)</f>
        <v>4345977.039999999</v>
      </c>
    </row>
    <row r="11" ht="21.75" customHeight="1" thickTop="1">
      <c r="A11" s="438" t="s">
        <v>597</v>
      </c>
    </row>
    <row r="12" spans="1:5" ht="21.75" customHeight="1">
      <c r="A12" s="434" t="s">
        <v>598</v>
      </c>
      <c r="E12" s="436">
        <f>งบแสดงฐานะทางการเงิน!D18</f>
        <v>12054476.16</v>
      </c>
    </row>
    <row r="13" ht="21.75" customHeight="1">
      <c r="A13" s="434" t="s">
        <v>592</v>
      </c>
    </row>
    <row r="14" spans="1:4" ht="21.75" customHeight="1">
      <c r="A14" s="435" t="s">
        <v>618</v>
      </c>
      <c r="D14" s="436">
        <f>งบแสดงฐานะทางการเงิน!G10</f>
        <v>315344.5</v>
      </c>
    </row>
    <row r="15" spans="1:4" ht="21.75" customHeight="1">
      <c r="A15" s="434" t="s">
        <v>609</v>
      </c>
      <c r="D15" s="436">
        <f>งบแสดงฐานะทางการเงิน!G11</f>
        <v>701977</v>
      </c>
    </row>
    <row r="16" spans="1:4" ht="21.75" customHeight="1">
      <c r="A16" s="434" t="s">
        <v>599</v>
      </c>
      <c r="D16" s="436">
        <f>งบแสดงฐานะทางการเงิน!G9</f>
        <v>512304.14</v>
      </c>
    </row>
    <row r="17" spans="1:4" ht="21.75" customHeight="1">
      <c r="A17" s="434" t="s">
        <v>610</v>
      </c>
      <c r="D17" s="436">
        <f>งบแสดงฐานะทางการเงิน!G12</f>
        <v>146375</v>
      </c>
    </row>
    <row r="18" spans="1:4" ht="21.75" customHeight="1">
      <c r="A18" s="434" t="s">
        <v>608</v>
      </c>
      <c r="D18" s="436">
        <f>งบแสดงฐานะทางการเงิน!G15</f>
        <v>65</v>
      </c>
    </row>
    <row r="19" spans="1:4" ht="21.75" customHeight="1">
      <c r="A19" s="434" t="s">
        <v>614</v>
      </c>
      <c r="D19" s="436">
        <v>1956.69</v>
      </c>
    </row>
    <row r="20" spans="1:4" ht="21.75" customHeight="1">
      <c r="A20" s="434" t="s">
        <v>593</v>
      </c>
      <c r="D20" s="436">
        <v>6000</v>
      </c>
    </row>
    <row r="21" spans="1:4" ht="21.75" customHeight="1">
      <c r="A21" s="123" t="s">
        <v>611</v>
      </c>
      <c r="D21" s="436">
        <f>งบแสดงฐานะทางการเงิน!G13</f>
        <v>1021729.06</v>
      </c>
    </row>
    <row r="22" spans="1:5" ht="21.75" customHeight="1">
      <c r="A22" s="434" t="s">
        <v>600</v>
      </c>
      <c r="D22" s="440">
        <f>งบแสดงฐานะทางการเงิน!G14</f>
        <v>5002747.73</v>
      </c>
      <c r="E22" s="441">
        <f>SUM(D14:D22)</f>
        <v>7708499.120000001</v>
      </c>
    </row>
    <row r="23" spans="1:6" ht="21.75" customHeight="1" thickBot="1">
      <c r="A23" s="438" t="s">
        <v>596</v>
      </c>
      <c r="E23" s="442">
        <f>SUM(E12-E22)</f>
        <v>4345977.039999999</v>
      </c>
      <c r="F23" s="441"/>
    </row>
    <row r="24" ht="21.75" customHeight="1" thickTop="1">
      <c r="A24" s="435" t="s">
        <v>619</v>
      </c>
    </row>
    <row r="25" spans="1:5" ht="21.75" customHeight="1">
      <c r="A25" s="509" t="s">
        <v>601</v>
      </c>
      <c r="B25" s="509"/>
      <c r="C25" s="509"/>
      <c r="D25" s="509"/>
      <c r="E25" s="509"/>
    </row>
    <row r="26" spans="1:5" ht="21.75" customHeight="1">
      <c r="A26" s="434" t="s">
        <v>602</v>
      </c>
      <c r="E26" s="436">
        <f>E23</f>
        <v>4345977.039999999</v>
      </c>
    </row>
    <row r="27" spans="1:5" ht="21.75" customHeight="1">
      <c r="A27" s="435" t="s">
        <v>620</v>
      </c>
      <c r="E27" s="436">
        <v>0</v>
      </c>
    </row>
    <row r="28" spans="1:5" ht="21.75" customHeight="1">
      <c r="A28" s="434" t="s">
        <v>437</v>
      </c>
      <c r="E28" s="440">
        <f>SUM(E26-E27)</f>
        <v>4345977.039999999</v>
      </c>
    </row>
    <row r="29" spans="1:5" ht="21.75" customHeight="1">
      <c r="A29" s="435" t="s">
        <v>621</v>
      </c>
      <c r="D29" s="441">
        <v>315344.5</v>
      </c>
      <c r="E29" s="436"/>
    </row>
    <row r="30" spans="1:5" ht="21.75" customHeight="1">
      <c r="A30" s="434" t="s">
        <v>612</v>
      </c>
      <c r="D30" s="441">
        <f>งบเงินสะสม!G20</f>
        <v>701977</v>
      </c>
      <c r="E30" s="436"/>
    </row>
    <row r="31" spans="1:5" ht="21.75" customHeight="1">
      <c r="A31" s="434" t="s">
        <v>608</v>
      </c>
      <c r="D31" s="441">
        <f>งบเงินสะสม!G22</f>
        <v>65</v>
      </c>
      <c r="E31" s="436"/>
    </row>
    <row r="32" spans="1:5" ht="21.75" customHeight="1">
      <c r="A32" s="434" t="s">
        <v>613</v>
      </c>
      <c r="D32" s="443">
        <f>รายจ่ายจากเงินสะสม!H64</f>
        <v>1057000</v>
      </c>
      <c r="E32" s="440">
        <f>SUM(D29:D32)</f>
        <v>2074386.5</v>
      </c>
    </row>
    <row r="33" ht="21.75" customHeight="1">
      <c r="A33" s="434" t="s">
        <v>603</v>
      </c>
    </row>
    <row r="34" ht="21.75" customHeight="1">
      <c r="A34" s="434" t="s">
        <v>604</v>
      </c>
    </row>
    <row r="35" ht="21.75" customHeight="1">
      <c r="A35" s="434" t="s">
        <v>605</v>
      </c>
    </row>
    <row r="36" spans="1:5" ht="21.75" customHeight="1" thickBot="1">
      <c r="A36" s="438" t="s">
        <v>606</v>
      </c>
      <c r="E36" s="442">
        <f>SUM(E28-E32)</f>
        <v>2271590.539999999</v>
      </c>
    </row>
    <row r="37" ht="21.75" customHeight="1" thickTop="1">
      <c r="A37" s="434" t="s">
        <v>313</v>
      </c>
    </row>
    <row r="38" ht="21.75" customHeight="1"/>
    <row r="39" ht="21.75" customHeight="1"/>
    <row r="40" spans="1:9" ht="21.75" customHeight="1">
      <c r="A40" s="436" t="s">
        <v>622</v>
      </c>
      <c r="B40" s="436"/>
      <c r="C40" s="444"/>
      <c r="D40" s="445"/>
      <c r="E40" s="436"/>
      <c r="I40" s="446"/>
    </row>
    <row r="41" spans="1:9" ht="21.75" customHeight="1">
      <c r="A41" s="436" t="s">
        <v>623</v>
      </c>
      <c r="B41" s="436"/>
      <c r="C41" s="447"/>
      <c r="D41" s="448"/>
      <c r="E41" s="447"/>
      <c r="I41" s="446"/>
    </row>
    <row r="42" spans="1:9" ht="21.75" customHeight="1">
      <c r="A42" s="444" t="s">
        <v>624</v>
      </c>
      <c r="B42" s="444"/>
      <c r="C42" s="444"/>
      <c r="D42" s="444"/>
      <c r="E42" s="444"/>
      <c r="I42" s="446"/>
    </row>
    <row r="43" ht="21.75" customHeight="1"/>
    <row r="44" ht="21.75" customHeight="1"/>
  </sheetData>
  <mergeCells count="3">
    <mergeCell ref="A1:E1"/>
    <mergeCell ref="A2:E2"/>
    <mergeCell ref="A25:E25"/>
  </mergeCells>
  <printOptions/>
  <pageMargins left="0.75" right="0.47" top="0.56" bottom="0.37" header="0.5" footer="0.3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4"/>
  </sheetPr>
  <dimension ref="A1:P362"/>
  <sheetViews>
    <sheetView zoomScale="85" zoomScaleNormal="85" workbookViewId="0" topLeftCell="A1">
      <selection activeCell="J44" sqref="J44"/>
    </sheetView>
  </sheetViews>
  <sheetFormatPr defaultColWidth="9.140625" defaultRowHeight="21.75"/>
  <cols>
    <col min="1" max="1" width="0.9921875" style="0" customWidth="1"/>
    <col min="2" max="2" width="12.8515625" style="0" customWidth="1"/>
    <col min="3" max="3" width="49.8515625" style="339" customWidth="1"/>
    <col min="4" max="9" width="11.7109375" style="0" customWidth="1"/>
    <col min="10" max="10" width="28.140625" style="0" customWidth="1"/>
    <col min="13" max="13" width="12.28125" style="0" customWidth="1"/>
  </cols>
  <sheetData>
    <row r="1" spans="2:10" ht="21.75">
      <c r="B1" s="75" t="s">
        <v>587</v>
      </c>
      <c r="J1" t="s">
        <v>586</v>
      </c>
    </row>
    <row r="2" spans="1:16" ht="23.25">
      <c r="A2" s="2"/>
      <c r="B2" s="512" t="s">
        <v>329</v>
      </c>
      <c r="C2" s="512"/>
      <c r="D2" s="512"/>
      <c r="E2" s="512"/>
      <c r="F2" s="512"/>
      <c r="G2" s="512"/>
      <c r="H2" s="512"/>
      <c r="I2" s="512"/>
      <c r="J2" s="512"/>
      <c r="K2" s="2"/>
      <c r="L2" s="2"/>
      <c r="M2" s="2"/>
      <c r="N2" s="2"/>
      <c r="O2" s="2"/>
      <c r="P2" s="2"/>
    </row>
    <row r="3" spans="1:16" ht="23.25">
      <c r="A3" s="2"/>
      <c r="B3" s="512" t="s">
        <v>423</v>
      </c>
      <c r="C3" s="512"/>
      <c r="D3" s="512"/>
      <c r="E3" s="512"/>
      <c r="F3" s="512"/>
      <c r="G3" s="512"/>
      <c r="H3" s="512"/>
      <c r="I3" s="512"/>
      <c r="J3" s="512"/>
      <c r="K3" s="2"/>
      <c r="L3" s="2"/>
      <c r="M3" s="2"/>
      <c r="N3" s="2"/>
      <c r="O3" s="2"/>
      <c r="P3" s="2"/>
    </row>
    <row r="4" spans="1:16" ht="23.25">
      <c r="A4" s="2"/>
      <c r="B4" s="512" t="s">
        <v>480</v>
      </c>
      <c r="C4" s="512"/>
      <c r="D4" s="512"/>
      <c r="E4" s="512"/>
      <c r="F4" s="512"/>
      <c r="G4" s="512"/>
      <c r="H4" s="512"/>
      <c r="I4" s="512"/>
      <c r="J4" s="512"/>
      <c r="K4" s="2"/>
      <c r="L4" s="2"/>
      <c r="M4" s="2"/>
      <c r="N4" s="2"/>
      <c r="O4" s="2"/>
      <c r="P4" s="2"/>
    </row>
    <row r="5" spans="1:16" ht="9" customHeight="1">
      <c r="A5" s="2"/>
      <c r="B5" s="2"/>
      <c r="C5" s="33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1.75">
      <c r="A6" s="2"/>
      <c r="B6" s="32" t="s">
        <v>314</v>
      </c>
      <c r="C6" s="4" t="s">
        <v>425</v>
      </c>
      <c r="D6" s="510" t="s">
        <v>426</v>
      </c>
      <c r="E6" s="511"/>
      <c r="F6" s="5" t="s">
        <v>432</v>
      </c>
      <c r="G6" s="4" t="s">
        <v>433</v>
      </c>
      <c r="H6" s="5" t="s">
        <v>434</v>
      </c>
      <c r="I6" s="4" t="s">
        <v>435</v>
      </c>
      <c r="J6" s="50" t="s">
        <v>312</v>
      </c>
      <c r="K6" s="30"/>
      <c r="L6" s="30"/>
      <c r="M6" s="30"/>
      <c r="N6" s="30"/>
      <c r="O6" s="30"/>
      <c r="P6" s="30"/>
    </row>
    <row r="7" spans="1:16" ht="21.75">
      <c r="A7" s="2"/>
      <c r="B7" s="47" t="s">
        <v>424</v>
      </c>
      <c r="C7" s="337"/>
      <c r="D7" s="37" t="s">
        <v>430</v>
      </c>
      <c r="E7" s="36" t="s">
        <v>431</v>
      </c>
      <c r="F7" s="7"/>
      <c r="G7" s="6"/>
      <c r="H7" s="7" t="s">
        <v>481</v>
      </c>
      <c r="I7" s="6"/>
      <c r="J7" s="51"/>
      <c r="K7" s="30"/>
      <c r="L7" s="30"/>
      <c r="M7" s="30"/>
      <c r="N7" s="30"/>
      <c r="O7" s="30"/>
      <c r="P7" s="30"/>
    </row>
    <row r="8" spans="1:16" ht="21.75">
      <c r="A8" s="2"/>
      <c r="B8" s="67">
        <v>19037</v>
      </c>
      <c r="C8" s="71" t="s">
        <v>499</v>
      </c>
      <c r="D8" s="69"/>
      <c r="E8" s="68"/>
      <c r="F8" s="69"/>
      <c r="G8" s="68"/>
      <c r="H8" s="69"/>
      <c r="I8" s="68"/>
      <c r="J8" s="48" t="s">
        <v>516</v>
      </c>
      <c r="K8" s="30"/>
      <c r="L8" s="30"/>
      <c r="M8" s="30"/>
      <c r="N8" s="30"/>
      <c r="O8" s="30"/>
      <c r="P8" s="30"/>
    </row>
    <row r="9" spans="1:16" ht="21.75">
      <c r="A9" s="2"/>
      <c r="B9" s="31"/>
      <c r="C9" s="71" t="s">
        <v>514</v>
      </c>
      <c r="D9" s="55">
        <v>120000</v>
      </c>
      <c r="E9" s="73"/>
      <c r="F9" s="55">
        <v>118750</v>
      </c>
      <c r="G9" s="73">
        <v>118750</v>
      </c>
      <c r="H9" s="55"/>
      <c r="I9" s="73"/>
      <c r="J9" s="48" t="s">
        <v>517</v>
      </c>
      <c r="K9" s="30"/>
      <c r="L9" s="30"/>
      <c r="M9" s="30"/>
      <c r="N9" s="30"/>
      <c r="O9" s="30"/>
      <c r="P9" s="30"/>
    </row>
    <row r="10" spans="1:16" ht="21.75">
      <c r="A10" s="2"/>
      <c r="B10" s="31"/>
      <c r="C10" s="71"/>
      <c r="D10" s="55"/>
      <c r="E10" s="73"/>
      <c r="F10" s="55"/>
      <c r="G10" s="73"/>
      <c r="H10" s="55"/>
      <c r="I10" s="73"/>
      <c r="J10" s="48" t="s">
        <v>518</v>
      </c>
      <c r="K10" s="30"/>
      <c r="L10" s="30"/>
      <c r="M10" s="30"/>
      <c r="N10" s="30"/>
      <c r="O10" s="30"/>
      <c r="P10" s="30"/>
    </row>
    <row r="11" spans="1:16" ht="21.75">
      <c r="A11" s="2"/>
      <c r="B11" s="31"/>
      <c r="C11" s="71" t="s">
        <v>479</v>
      </c>
      <c r="D11" s="55"/>
      <c r="E11" s="73"/>
      <c r="F11" s="55"/>
      <c r="G11" s="73"/>
      <c r="H11" s="55"/>
      <c r="I11" s="73"/>
      <c r="J11" s="70"/>
      <c r="K11" s="30"/>
      <c r="L11" s="30"/>
      <c r="M11" s="30"/>
      <c r="N11" s="30"/>
      <c r="O11" s="30"/>
      <c r="P11" s="30"/>
    </row>
    <row r="12" spans="1:16" ht="21.75">
      <c r="A12" s="2"/>
      <c r="B12" s="31"/>
      <c r="C12" s="71" t="s">
        <v>515</v>
      </c>
      <c r="D12" s="55">
        <v>120000</v>
      </c>
      <c r="E12" s="73"/>
      <c r="F12" s="55">
        <v>118750</v>
      </c>
      <c r="G12" s="73">
        <v>118750</v>
      </c>
      <c r="H12" s="55"/>
      <c r="I12" s="73"/>
      <c r="J12" s="70"/>
      <c r="K12" s="30"/>
      <c r="L12" s="30"/>
      <c r="M12" s="30"/>
      <c r="N12" s="30"/>
      <c r="O12" s="30"/>
      <c r="P12" s="30"/>
    </row>
    <row r="13" spans="1:16" ht="21.75">
      <c r="A13" s="2"/>
      <c r="B13" s="31"/>
      <c r="C13" s="71"/>
      <c r="D13" s="55"/>
      <c r="E13" s="73"/>
      <c r="F13" s="55"/>
      <c r="G13" s="73"/>
      <c r="H13" s="55"/>
      <c r="I13" s="73"/>
      <c r="J13" s="70"/>
      <c r="K13" s="30"/>
      <c r="L13" s="30"/>
      <c r="M13" s="30"/>
      <c r="N13" s="30"/>
      <c r="O13" s="30"/>
      <c r="P13" s="30"/>
    </row>
    <row r="14" spans="1:16" ht="21.75">
      <c r="A14" s="2"/>
      <c r="B14" s="31"/>
      <c r="C14" s="340" t="s">
        <v>479</v>
      </c>
      <c r="D14" s="69"/>
      <c r="E14" s="68"/>
      <c r="F14" s="69"/>
      <c r="G14" s="68"/>
      <c r="H14" s="69"/>
      <c r="I14" s="68"/>
      <c r="J14" s="70"/>
      <c r="K14" s="30"/>
      <c r="L14" s="30"/>
      <c r="M14" s="30"/>
      <c r="N14" s="30"/>
      <c r="O14" s="30"/>
      <c r="P14" s="30"/>
    </row>
    <row r="15" spans="1:16" ht="21.75">
      <c r="A15" s="2"/>
      <c r="B15" s="67">
        <v>238551</v>
      </c>
      <c r="C15" s="71" t="s">
        <v>505</v>
      </c>
      <c r="D15" s="55">
        <v>190000</v>
      </c>
      <c r="E15" s="73"/>
      <c r="F15" s="55">
        <v>189000</v>
      </c>
      <c r="G15" s="73">
        <v>189000</v>
      </c>
      <c r="H15" s="55">
        <f>F15-G15</f>
        <v>0</v>
      </c>
      <c r="I15" s="73"/>
      <c r="J15" s="177" t="s">
        <v>506</v>
      </c>
      <c r="K15" s="30"/>
      <c r="L15" s="30"/>
      <c r="M15" s="30"/>
      <c r="N15" s="30"/>
      <c r="O15" s="30"/>
      <c r="P15" s="30"/>
    </row>
    <row r="16" spans="1:16" ht="21.75">
      <c r="A16" s="2"/>
      <c r="B16" s="31"/>
      <c r="C16" s="71"/>
      <c r="D16" s="55"/>
      <c r="E16" s="73"/>
      <c r="F16" s="55"/>
      <c r="G16" s="73"/>
      <c r="H16" s="55"/>
      <c r="I16" s="73"/>
      <c r="J16" s="177" t="s">
        <v>507</v>
      </c>
      <c r="K16" s="30"/>
      <c r="L16" s="30"/>
      <c r="M16" s="30"/>
      <c r="N16" s="30"/>
      <c r="O16" s="30"/>
      <c r="P16" s="30"/>
    </row>
    <row r="17" spans="1:16" ht="21.75">
      <c r="A17" s="2"/>
      <c r="B17" s="31"/>
      <c r="C17" s="71" t="s">
        <v>487</v>
      </c>
      <c r="D17" s="55">
        <v>190000</v>
      </c>
      <c r="E17" s="73"/>
      <c r="F17" s="55">
        <v>189000</v>
      </c>
      <c r="G17" s="73">
        <v>185823.42</v>
      </c>
      <c r="H17" s="55"/>
      <c r="I17" s="73"/>
      <c r="J17" s="72" t="s">
        <v>508</v>
      </c>
      <c r="K17" s="30"/>
      <c r="L17" s="30"/>
      <c r="M17" s="30"/>
      <c r="N17" s="30"/>
      <c r="O17" s="30"/>
      <c r="P17" s="30"/>
    </row>
    <row r="18" spans="1:16" ht="21.75">
      <c r="A18" s="2"/>
      <c r="B18" s="31"/>
      <c r="C18" s="71"/>
      <c r="D18" s="55"/>
      <c r="E18" s="73"/>
      <c r="F18" s="55"/>
      <c r="G18" s="73"/>
      <c r="H18" s="55"/>
      <c r="I18" s="73"/>
      <c r="J18" s="72"/>
      <c r="K18" s="30"/>
      <c r="L18" s="30"/>
      <c r="M18" s="30"/>
      <c r="N18" s="30"/>
      <c r="O18" s="30"/>
      <c r="P18" s="30"/>
    </row>
    <row r="19" spans="1:16" ht="21.75">
      <c r="A19" s="2"/>
      <c r="B19" s="31"/>
      <c r="C19" s="71" t="s">
        <v>482</v>
      </c>
      <c r="D19" s="55">
        <v>190000</v>
      </c>
      <c r="E19" s="73"/>
      <c r="F19" s="55">
        <v>189000</v>
      </c>
      <c r="G19" s="73">
        <v>189000</v>
      </c>
      <c r="H19" s="55"/>
      <c r="I19" s="73"/>
      <c r="J19" s="72"/>
      <c r="K19" s="30"/>
      <c r="L19" s="30"/>
      <c r="M19" s="30"/>
      <c r="N19" s="30"/>
      <c r="O19" s="30"/>
      <c r="P19" s="30"/>
    </row>
    <row r="20" spans="1:16" ht="21.75">
      <c r="A20" s="2"/>
      <c r="B20" s="67"/>
      <c r="C20" s="71" t="s">
        <v>483</v>
      </c>
      <c r="D20" s="55"/>
      <c r="E20" s="73"/>
      <c r="F20" s="55"/>
      <c r="G20" s="73"/>
      <c r="H20" s="55"/>
      <c r="I20" s="73"/>
      <c r="J20" s="72"/>
      <c r="K20" s="30"/>
      <c r="L20" s="30"/>
      <c r="M20" s="30"/>
      <c r="N20" s="30"/>
      <c r="O20" s="30"/>
      <c r="P20" s="30"/>
    </row>
    <row r="21" spans="1:16" ht="21.75">
      <c r="A21" s="2"/>
      <c r="B21" s="31"/>
      <c r="C21" s="71"/>
      <c r="D21" s="55"/>
      <c r="E21" s="73"/>
      <c r="F21" s="55"/>
      <c r="G21" s="73"/>
      <c r="H21" s="55"/>
      <c r="I21" s="73"/>
      <c r="J21" s="72"/>
      <c r="K21" s="30"/>
      <c r="L21" s="30"/>
      <c r="M21" s="30"/>
      <c r="N21" s="30"/>
      <c r="O21" s="30"/>
      <c r="P21" s="30"/>
    </row>
    <row r="22" spans="1:16" ht="21.75">
      <c r="A22" s="2"/>
      <c r="B22" s="31"/>
      <c r="C22" s="71" t="s">
        <v>484</v>
      </c>
      <c r="D22" s="55">
        <v>190000</v>
      </c>
      <c r="E22" s="73"/>
      <c r="F22" s="55">
        <v>189000</v>
      </c>
      <c r="G22" s="73">
        <v>0</v>
      </c>
      <c r="H22" s="55">
        <v>189000</v>
      </c>
      <c r="I22" s="73"/>
      <c r="J22" s="72"/>
      <c r="K22" s="30"/>
      <c r="L22" s="30"/>
      <c r="M22" s="30"/>
      <c r="N22" s="30"/>
      <c r="O22" s="30"/>
      <c r="P22" s="30"/>
    </row>
    <row r="23" spans="1:16" ht="21.75">
      <c r="A23" s="2"/>
      <c r="B23" s="31"/>
      <c r="C23" s="71" t="s">
        <v>485</v>
      </c>
      <c r="D23" s="55"/>
      <c r="E23" s="73"/>
      <c r="F23" s="55"/>
      <c r="G23" s="73"/>
      <c r="H23" s="55"/>
      <c r="I23" s="73"/>
      <c r="J23" s="72"/>
      <c r="K23" s="30"/>
      <c r="L23" s="30"/>
      <c r="M23" s="30"/>
      <c r="N23" s="30"/>
      <c r="O23" s="30"/>
      <c r="P23" s="30"/>
    </row>
    <row r="24" spans="1:16" ht="21.75">
      <c r="A24" s="2"/>
      <c r="B24" s="31"/>
      <c r="C24" s="71"/>
      <c r="D24" s="55"/>
      <c r="E24" s="73"/>
      <c r="F24" s="55"/>
      <c r="G24" s="73"/>
      <c r="H24" s="55"/>
      <c r="I24" s="73"/>
      <c r="J24" s="72"/>
      <c r="K24" s="30"/>
      <c r="L24" s="30"/>
      <c r="M24" s="30"/>
      <c r="N24" s="30"/>
      <c r="O24" s="30"/>
      <c r="P24" s="30"/>
    </row>
    <row r="25" spans="1:16" ht="21.75">
      <c r="A25" s="2"/>
      <c r="B25" s="67"/>
      <c r="C25" s="71" t="s">
        <v>486</v>
      </c>
      <c r="D25" s="9">
        <v>190000</v>
      </c>
      <c r="E25" s="8"/>
      <c r="F25" s="9">
        <v>189000</v>
      </c>
      <c r="G25" s="8">
        <v>189000</v>
      </c>
      <c r="H25" s="9"/>
      <c r="I25" s="8"/>
      <c r="J25" s="48"/>
      <c r="K25" s="2"/>
      <c r="L25" s="2"/>
      <c r="M25" s="2"/>
      <c r="N25" s="2"/>
      <c r="O25" s="2"/>
      <c r="P25" s="2"/>
    </row>
    <row r="26" spans="1:16" ht="21.75">
      <c r="A26" s="2"/>
      <c r="B26" s="67"/>
      <c r="C26" s="71"/>
      <c r="D26" s="9"/>
      <c r="E26" s="8"/>
      <c r="F26" s="9"/>
      <c r="G26" s="8"/>
      <c r="H26" s="9"/>
      <c r="I26" s="8"/>
      <c r="J26" s="48"/>
      <c r="K26" s="2"/>
      <c r="L26" s="2"/>
      <c r="M26" s="2"/>
      <c r="N26" s="2"/>
      <c r="O26" s="2"/>
      <c r="P26" s="2"/>
    </row>
    <row r="27" spans="1:16" ht="21.75">
      <c r="A27" s="2"/>
      <c r="B27" s="67"/>
      <c r="C27" s="71" t="s">
        <v>488</v>
      </c>
      <c r="D27" s="9">
        <v>190000</v>
      </c>
      <c r="E27" s="8"/>
      <c r="F27" s="9">
        <v>147000</v>
      </c>
      <c r="G27" s="8">
        <v>0</v>
      </c>
      <c r="H27" s="9">
        <v>189000</v>
      </c>
      <c r="I27" s="8"/>
      <c r="J27" s="48"/>
      <c r="K27" s="2"/>
      <c r="L27" s="2"/>
      <c r="M27" s="2"/>
      <c r="N27" s="2"/>
      <c r="O27" s="2"/>
      <c r="P27" s="2"/>
    </row>
    <row r="28" spans="1:16" ht="21.75">
      <c r="A28" s="2"/>
      <c r="B28" s="67"/>
      <c r="C28" s="71" t="s">
        <v>489</v>
      </c>
      <c r="D28" s="9"/>
      <c r="E28" s="8"/>
      <c r="F28" s="9"/>
      <c r="G28" s="74"/>
      <c r="H28" s="9"/>
      <c r="I28" s="8"/>
      <c r="J28" s="48"/>
      <c r="K28" s="2"/>
      <c r="L28" s="2"/>
      <c r="M28" s="2"/>
      <c r="N28" s="2"/>
      <c r="O28" s="2"/>
      <c r="P28" s="2"/>
    </row>
    <row r="29" spans="1:16" ht="21.75">
      <c r="A29" s="2"/>
      <c r="B29" s="67"/>
      <c r="C29" s="71"/>
      <c r="D29" s="9"/>
      <c r="E29" s="8"/>
      <c r="F29" s="9"/>
      <c r="G29" s="74"/>
      <c r="H29" s="9"/>
      <c r="I29" s="8"/>
      <c r="J29" s="48"/>
      <c r="K29" s="2"/>
      <c r="L29" s="2"/>
      <c r="M29" s="2"/>
      <c r="N29" s="2"/>
      <c r="O29" s="2"/>
      <c r="P29" s="2"/>
    </row>
    <row r="30" spans="1:16" ht="21.75">
      <c r="A30" s="2"/>
      <c r="B30" s="67"/>
      <c r="C30" s="71" t="s">
        <v>490</v>
      </c>
      <c r="D30" s="9">
        <v>270000</v>
      </c>
      <c r="E30" s="26"/>
      <c r="F30" s="8">
        <v>175000</v>
      </c>
      <c r="G30" s="8">
        <v>175000</v>
      </c>
      <c r="H30" s="9"/>
      <c r="I30" s="8"/>
      <c r="J30" s="48"/>
      <c r="K30" s="2"/>
      <c r="L30" s="2"/>
      <c r="M30" s="2"/>
      <c r="N30" s="2"/>
      <c r="O30" s="2"/>
      <c r="P30" s="2"/>
    </row>
    <row r="31" spans="1:16" ht="21.75">
      <c r="A31" s="2"/>
      <c r="B31" s="67"/>
      <c r="C31" s="71" t="s">
        <v>491</v>
      </c>
      <c r="D31" s="9"/>
      <c r="E31" s="26"/>
      <c r="F31" s="8"/>
      <c r="G31" s="8"/>
      <c r="H31" s="9"/>
      <c r="I31" s="8"/>
      <c r="J31" s="48"/>
      <c r="K31" s="2"/>
      <c r="L31" s="2"/>
      <c r="M31" s="2"/>
      <c r="N31" s="2"/>
      <c r="O31" s="2"/>
      <c r="P31" s="2"/>
    </row>
    <row r="32" spans="1:16" ht="21.75">
      <c r="A32" s="2"/>
      <c r="B32" s="67"/>
      <c r="C32" s="71"/>
      <c r="D32" s="9"/>
      <c r="E32" s="26"/>
      <c r="F32" s="8"/>
      <c r="G32" s="8"/>
      <c r="H32" s="9"/>
      <c r="I32" s="8"/>
      <c r="J32" s="48"/>
      <c r="K32" s="2"/>
      <c r="L32" s="2"/>
      <c r="M32" s="2"/>
      <c r="N32" s="2"/>
      <c r="O32" s="2"/>
      <c r="P32" s="2"/>
    </row>
    <row r="33" spans="1:16" ht="21.75">
      <c r="A33" s="2"/>
      <c r="B33" s="67"/>
      <c r="C33" s="71" t="s">
        <v>492</v>
      </c>
      <c r="D33" s="9">
        <v>190000</v>
      </c>
      <c r="E33" s="26"/>
      <c r="F33" s="8">
        <v>189000</v>
      </c>
      <c r="G33" s="8">
        <v>0</v>
      </c>
      <c r="H33" s="9">
        <v>189000</v>
      </c>
      <c r="I33" s="8"/>
      <c r="J33" s="48"/>
      <c r="K33" s="2"/>
      <c r="L33" s="2"/>
      <c r="M33" s="2"/>
      <c r="N33" s="2"/>
      <c r="O33" s="2"/>
      <c r="P33" s="2"/>
    </row>
    <row r="34" spans="1:16" ht="21.75">
      <c r="A34" s="2"/>
      <c r="B34" s="67"/>
      <c r="C34" s="71"/>
      <c r="D34" s="9"/>
      <c r="E34" s="8"/>
      <c r="F34" s="9"/>
      <c r="G34" s="8"/>
      <c r="H34" s="9"/>
      <c r="I34" s="8"/>
      <c r="J34" s="48"/>
      <c r="K34" s="2"/>
      <c r="L34" s="2"/>
      <c r="M34" s="2"/>
      <c r="N34" s="2"/>
      <c r="O34" s="2"/>
      <c r="P34" s="2"/>
    </row>
    <row r="35" spans="1:16" ht="21.75">
      <c r="A35" s="2"/>
      <c r="B35" s="67"/>
      <c r="C35" s="71" t="s">
        <v>493</v>
      </c>
      <c r="D35" s="9">
        <v>148000</v>
      </c>
      <c r="E35" s="8"/>
      <c r="F35" s="9">
        <v>147000</v>
      </c>
      <c r="G35" s="8">
        <v>0</v>
      </c>
      <c r="H35" s="9">
        <v>147000</v>
      </c>
      <c r="I35" s="8"/>
      <c r="J35" s="48"/>
      <c r="K35" s="2"/>
      <c r="L35" s="2"/>
      <c r="M35" s="2"/>
      <c r="N35" s="2"/>
      <c r="O35" s="2"/>
      <c r="P35" s="2"/>
    </row>
    <row r="36" spans="1:16" ht="21.75">
      <c r="A36" s="2"/>
      <c r="B36" s="67"/>
      <c r="C36" s="71" t="s">
        <v>494</v>
      </c>
      <c r="D36" s="9"/>
      <c r="E36" s="8"/>
      <c r="F36" s="9"/>
      <c r="G36" s="74"/>
      <c r="H36" s="9"/>
      <c r="I36" s="8"/>
      <c r="J36" s="48"/>
      <c r="K36" s="2"/>
      <c r="L36" s="2"/>
      <c r="M36" s="2"/>
      <c r="N36" s="2"/>
      <c r="O36" s="2"/>
      <c r="P36" s="2"/>
    </row>
    <row r="37" spans="1:16" ht="21.75">
      <c r="A37" s="2"/>
      <c r="B37" s="67"/>
      <c r="C37" s="71"/>
      <c r="D37" s="9"/>
      <c r="E37" s="8"/>
      <c r="F37" s="9"/>
      <c r="G37" s="8"/>
      <c r="H37" s="9"/>
      <c r="I37" s="8"/>
      <c r="J37" s="48"/>
      <c r="K37" s="2"/>
      <c r="L37" s="2"/>
      <c r="M37" s="2"/>
      <c r="N37" s="2"/>
      <c r="O37" s="2"/>
      <c r="P37" s="2"/>
    </row>
    <row r="38" spans="1:16" ht="21.75">
      <c r="A38" s="2"/>
      <c r="B38" s="67"/>
      <c r="C38" s="71" t="s">
        <v>495</v>
      </c>
      <c r="D38" s="9">
        <v>154900</v>
      </c>
      <c r="E38" s="8"/>
      <c r="F38" s="9">
        <v>154000</v>
      </c>
      <c r="G38" s="8">
        <v>0</v>
      </c>
      <c r="H38" s="9">
        <v>154000</v>
      </c>
      <c r="I38" s="8"/>
      <c r="J38" s="48"/>
      <c r="K38" s="2"/>
      <c r="L38" s="2"/>
      <c r="M38" s="2"/>
      <c r="N38" s="2"/>
      <c r="O38" s="2"/>
      <c r="P38" s="2"/>
    </row>
    <row r="39" spans="1:16" ht="21.75">
      <c r="A39" s="2"/>
      <c r="B39" s="31"/>
      <c r="C39" s="71" t="s">
        <v>496</v>
      </c>
      <c r="D39" s="9"/>
      <c r="E39" s="8"/>
      <c r="F39" s="9"/>
      <c r="G39" s="8"/>
      <c r="H39" s="9"/>
      <c r="I39" s="8"/>
      <c r="J39" s="48"/>
      <c r="K39" s="2"/>
      <c r="L39" s="2"/>
      <c r="M39" s="2"/>
      <c r="N39" s="2"/>
      <c r="O39" s="2"/>
      <c r="P39" s="2"/>
    </row>
    <row r="40" spans="1:16" ht="21.75">
      <c r="A40" s="2"/>
      <c r="B40" s="31"/>
      <c r="C40" s="71"/>
      <c r="D40" s="9"/>
      <c r="E40" s="8"/>
      <c r="F40" s="9"/>
      <c r="G40" s="8"/>
      <c r="H40" s="9"/>
      <c r="I40" s="8"/>
      <c r="J40" s="48"/>
      <c r="K40" s="2"/>
      <c r="L40" s="2"/>
      <c r="M40" s="2"/>
      <c r="N40" s="2"/>
      <c r="O40" s="2"/>
      <c r="P40" s="2"/>
    </row>
    <row r="41" spans="1:16" ht="21.75">
      <c r="A41" s="2"/>
      <c r="B41" s="31"/>
      <c r="C41" s="71" t="s">
        <v>497</v>
      </c>
      <c r="D41" s="9">
        <v>446000</v>
      </c>
      <c r="E41" s="8"/>
      <c r="F41" s="9">
        <v>279999</v>
      </c>
      <c r="G41" s="8">
        <v>267506.28</v>
      </c>
      <c r="H41" s="9"/>
      <c r="I41" s="8"/>
      <c r="J41" s="48"/>
      <c r="K41" s="2"/>
      <c r="L41" s="2"/>
      <c r="M41" s="2"/>
      <c r="N41" s="2"/>
      <c r="O41" s="2"/>
      <c r="P41" s="2"/>
    </row>
    <row r="42" spans="1:16" ht="21.75">
      <c r="A42" s="2"/>
      <c r="B42" s="31"/>
      <c r="C42" s="71" t="s">
        <v>498</v>
      </c>
      <c r="D42" s="9"/>
      <c r="E42" s="8"/>
      <c r="F42" s="9"/>
      <c r="G42" s="8"/>
      <c r="H42" s="9"/>
      <c r="I42" s="8"/>
      <c r="J42" s="48"/>
      <c r="K42" s="2"/>
      <c r="L42" s="2"/>
      <c r="M42" s="2"/>
      <c r="N42" s="2"/>
      <c r="O42" s="2"/>
      <c r="P42" s="2"/>
    </row>
    <row r="43" spans="1:16" ht="21.75">
      <c r="A43" s="2"/>
      <c r="B43" s="31"/>
      <c r="C43" s="71"/>
      <c r="D43" s="9"/>
      <c r="E43" s="8"/>
      <c r="F43" s="9"/>
      <c r="G43" s="8"/>
      <c r="H43" s="9"/>
      <c r="I43" s="8"/>
      <c r="J43" s="48"/>
      <c r="K43" s="2"/>
      <c r="L43" s="2"/>
      <c r="M43" s="2"/>
      <c r="N43" s="2"/>
      <c r="O43" s="2"/>
      <c r="P43" s="2"/>
    </row>
    <row r="44" spans="1:16" ht="21.75">
      <c r="A44" s="2"/>
      <c r="B44" s="31"/>
      <c r="C44" s="340" t="s">
        <v>499</v>
      </c>
      <c r="D44" s="9"/>
      <c r="E44" s="8"/>
      <c r="F44" s="9"/>
      <c r="G44" s="8"/>
      <c r="H44" s="9"/>
      <c r="I44" s="8"/>
      <c r="J44" s="48"/>
      <c r="K44" s="2"/>
      <c r="L44" s="2"/>
      <c r="M44" s="2"/>
      <c r="N44" s="2"/>
      <c r="O44" s="2"/>
      <c r="P44" s="2"/>
    </row>
    <row r="45" spans="1:16" ht="21.75">
      <c r="A45" s="2"/>
      <c r="B45" s="31"/>
      <c r="C45" s="71" t="s">
        <v>500</v>
      </c>
      <c r="D45" s="9">
        <v>190000</v>
      </c>
      <c r="E45" s="8"/>
      <c r="F45" s="9">
        <v>189000</v>
      </c>
      <c r="G45" s="8">
        <v>0</v>
      </c>
      <c r="H45" s="9">
        <v>189000</v>
      </c>
      <c r="I45" s="8"/>
      <c r="J45" s="48"/>
      <c r="K45" s="2"/>
      <c r="L45" s="2"/>
      <c r="M45" s="2"/>
      <c r="N45" s="2"/>
      <c r="O45" s="2"/>
      <c r="P45" s="2"/>
    </row>
    <row r="46" spans="1:16" ht="21.75">
      <c r="A46" s="2"/>
      <c r="B46" s="31"/>
      <c r="C46" s="71"/>
      <c r="D46" s="9"/>
      <c r="E46" s="8"/>
      <c r="F46" s="9"/>
      <c r="G46" s="8"/>
      <c r="H46" s="9"/>
      <c r="I46" s="8"/>
      <c r="J46" s="48"/>
      <c r="K46" s="2"/>
      <c r="L46" s="2"/>
      <c r="M46" s="2"/>
      <c r="N46" s="2"/>
      <c r="O46" s="2"/>
      <c r="P46" s="2"/>
    </row>
    <row r="47" spans="1:16" ht="21.75">
      <c r="A47" s="2"/>
      <c r="B47" s="31"/>
      <c r="C47" s="71" t="s">
        <v>501</v>
      </c>
      <c r="D47" s="9">
        <v>270000</v>
      </c>
      <c r="E47" s="8"/>
      <c r="F47" s="9">
        <v>269000</v>
      </c>
      <c r="G47" s="8">
        <v>269000</v>
      </c>
      <c r="H47" s="9">
        <v>0</v>
      </c>
      <c r="I47" s="8"/>
      <c r="J47" s="48"/>
      <c r="K47" s="2"/>
      <c r="L47" s="2"/>
      <c r="M47" s="2"/>
      <c r="N47" s="2"/>
      <c r="O47" s="2"/>
      <c r="P47" s="2"/>
    </row>
    <row r="48" spans="1:16" ht="21.75">
      <c r="A48" s="2"/>
      <c r="B48" s="31"/>
      <c r="C48" s="71"/>
      <c r="D48" s="9"/>
      <c r="E48" s="8"/>
      <c r="F48" s="9"/>
      <c r="G48" s="8"/>
      <c r="H48" s="9"/>
      <c r="I48" s="8"/>
      <c r="J48" s="48"/>
      <c r="K48" s="2"/>
      <c r="L48" s="2"/>
      <c r="M48" s="2"/>
      <c r="N48" s="2"/>
      <c r="O48" s="2"/>
      <c r="P48" s="2"/>
    </row>
    <row r="49" spans="1:16" ht="21.75">
      <c r="A49" s="2"/>
      <c r="B49" s="31"/>
      <c r="C49" s="71" t="s">
        <v>502</v>
      </c>
      <c r="D49" s="9">
        <v>363100</v>
      </c>
      <c r="E49" s="8"/>
      <c r="F49" s="9">
        <v>360000</v>
      </c>
      <c r="G49" s="8">
        <v>360000</v>
      </c>
      <c r="H49" s="9"/>
      <c r="I49" s="8"/>
      <c r="J49" s="48"/>
      <c r="K49" s="2"/>
      <c r="L49" s="2"/>
      <c r="M49" s="2"/>
      <c r="N49" s="2"/>
      <c r="O49" s="2"/>
      <c r="P49" s="2"/>
    </row>
    <row r="50" spans="1:16" ht="21.75">
      <c r="A50" s="2"/>
      <c r="B50" s="31"/>
      <c r="C50" s="71"/>
      <c r="D50" s="9"/>
      <c r="E50" s="8"/>
      <c r="F50" s="9"/>
      <c r="G50" s="8"/>
      <c r="H50" s="9"/>
      <c r="I50" s="8"/>
      <c r="J50" s="48"/>
      <c r="K50" s="2"/>
      <c r="L50" s="2"/>
      <c r="M50" s="2"/>
      <c r="N50" s="2"/>
      <c r="O50" s="2"/>
      <c r="P50" s="2"/>
    </row>
    <row r="51" spans="1:16" ht="21.75">
      <c r="A51" s="2"/>
      <c r="B51" s="31"/>
      <c r="C51" s="71" t="s">
        <v>503</v>
      </c>
      <c r="D51" s="9">
        <v>150500</v>
      </c>
      <c r="E51" s="8"/>
      <c r="F51" s="9">
        <v>0</v>
      </c>
      <c r="G51" s="8">
        <v>0</v>
      </c>
      <c r="H51" s="9">
        <v>0</v>
      </c>
      <c r="I51" s="8">
        <v>150500</v>
      </c>
      <c r="J51" s="48" t="s">
        <v>504</v>
      </c>
      <c r="K51" s="2"/>
      <c r="L51" s="2"/>
      <c r="M51" s="2"/>
      <c r="N51" s="2"/>
      <c r="O51" s="2"/>
      <c r="P51" s="2"/>
    </row>
    <row r="52" spans="1:16" ht="21.75">
      <c r="A52" s="2"/>
      <c r="B52" s="31"/>
      <c r="C52" s="71"/>
      <c r="D52" s="9"/>
      <c r="E52" s="8"/>
      <c r="F52" s="9"/>
      <c r="G52" s="8"/>
      <c r="H52" s="9"/>
      <c r="I52" s="8"/>
      <c r="J52" s="48"/>
      <c r="K52" s="2"/>
      <c r="L52" s="2"/>
      <c r="M52" s="2"/>
      <c r="N52" s="2"/>
      <c r="O52" s="2"/>
      <c r="P52" s="2"/>
    </row>
    <row r="53" spans="1:16" ht="21.75">
      <c r="A53" s="2"/>
      <c r="B53" s="31"/>
      <c r="C53" s="71"/>
      <c r="D53" s="9"/>
      <c r="E53" s="8"/>
      <c r="F53" s="9"/>
      <c r="G53" s="8"/>
      <c r="H53" s="9"/>
      <c r="I53" s="8"/>
      <c r="J53" s="48"/>
      <c r="K53" s="2"/>
      <c r="L53" s="2"/>
      <c r="M53" s="2"/>
      <c r="N53" s="2"/>
      <c r="O53" s="2"/>
      <c r="P53" s="2"/>
    </row>
    <row r="54" spans="1:16" ht="21.75">
      <c r="A54" s="2"/>
      <c r="B54" s="31"/>
      <c r="C54" s="335" t="s">
        <v>509</v>
      </c>
      <c r="D54" s="9"/>
      <c r="E54" s="8"/>
      <c r="F54" s="9"/>
      <c r="G54" s="8"/>
      <c r="H54" s="9"/>
      <c r="I54" s="8"/>
      <c r="J54" s="48"/>
      <c r="K54" s="2"/>
      <c r="L54" s="2"/>
      <c r="M54" s="2"/>
      <c r="N54" s="2"/>
      <c r="O54" s="2"/>
      <c r="P54" s="2"/>
    </row>
    <row r="55" spans="1:16" ht="21.75">
      <c r="A55" s="2"/>
      <c r="B55" s="31"/>
      <c r="C55" s="335" t="s">
        <v>519</v>
      </c>
      <c r="D55" s="9">
        <v>31180</v>
      </c>
      <c r="E55" s="8"/>
      <c r="F55" s="9">
        <v>31180</v>
      </c>
      <c r="G55" s="8">
        <v>31180</v>
      </c>
      <c r="H55" s="9"/>
      <c r="I55" s="8"/>
      <c r="J55" s="48"/>
      <c r="K55" s="2"/>
      <c r="L55" s="2"/>
      <c r="M55" s="2"/>
      <c r="N55" s="2"/>
      <c r="O55" s="2"/>
      <c r="P55" s="2"/>
    </row>
    <row r="56" spans="1:16" ht="21.75">
      <c r="A56" s="2"/>
      <c r="B56" s="31"/>
      <c r="C56" s="71" t="s">
        <v>510</v>
      </c>
      <c r="D56" s="9"/>
      <c r="E56" s="8"/>
      <c r="F56" s="9"/>
      <c r="G56" s="8"/>
      <c r="H56" s="9"/>
      <c r="I56" s="8"/>
      <c r="J56" s="48"/>
      <c r="K56" s="2"/>
      <c r="L56" s="2"/>
      <c r="M56" s="2"/>
      <c r="N56" s="2"/>
      <c r="O56" s="2"/>
      <c r="P56" s="2"/>
    </row>
    <row r="57" spans="1:16" ht="21.75">
      <c r="A57" s="2"/>
      <c r="B57" s="31"/>
      <c r="C57" s="71" t="s">
        <v>511</v>
      </c>
      <c r="D57" s="9"/>
      <c r="E57" s="8"/>
      <c r="F57" s="9"/>
      <c r="G57" s="8"/>
      <c r="H57" s="9"/>
      <c r="I57" s="8"/>
      <c r="J57" s="48"/>
      <c r="K57" s="2"/>
      <c r="L57" s="2"/>
      <c r="M57" s="2"/>
      <c r="N57" s="2"/>
      <c r="O57" s="2"/>
      <c r="P57" s="2"/>
    </row>
    <row r="58" spans="1:16" ht="21.75">
      <c r="A58" s="2"/>
      <c r="B58" s="31"/>
      <c r="C58" s="71"/>
      <c r="D58" s="9"/>
      <c r="E58" s="8"/>
      <c r="F58" s="9"/>
      <c r="G58" s="8"/>
      <c r="H58" s="9"/>
      <c r="I58" s="8"/>
      <c r="J58" s="48"/>
      <c r="K58" s="2"/>
      <c r="L58" s="2"/>
      <c r="M58" s="2"/>
      <c r="N58" s="2"/>
      <c r="O58" s="2"/>
      <c r="P58" s="2"/>
    </row>
    <row r="59" spans="1:16" ht="21.75">
      <c r="A59" s="2"/>
      <c r="B59" s="31"/>
      <c r="C59" s="335" t="s">
        <v>512</v>
      </c>
      <c r="D59" s="9"/>
      <c r="E59" s="8"/>
      <c r="F59" s="9"/>
      <c r="G59" s="8"/>
      <c r="H59" s="9"/>
      <c r="I59" s="8"/>
      <c r="J59" s="48"/>
      <c r="K59" s="2"/>
      <c r="L59" s="2"/>
      <c r="M59" s="2"/>
      <c r="N59" s="2"/>
      <c r="O59" s="2"/>
      <c r="P59" s="2"/>
    </row>
    <row r="60" spans="1:16" ht="21.75">
      <c r="A60" s="2"/>
      <c r="B60" s="31"/>
      <c r="C60" s="335" t="s">
        <v>520</v>
      </c>
      <c r="D60" s="9">
        <v>44960</v>
      </c>
      <c r="E60" s="8"/>
      <c r="F60" s="9">
        <v>44960</v>
      </c>
      <c r="G60" s="8">
        <v>44960</v>
      </c>
      <c r="H60" s="9"/>
      <c r="I60" s="8"/>
      <c r="J60" s="48"/>
      <c r="K60" s="2"/>
      <c r="L60" s="2"/>
      <c r="M60" s="2"/>
      <c r="N60" s="2"/>
      <c r="O60" s="2"/>
      <c r="P60" s="2"/>
    </row>
    <row r="61" spans="1:16" ht="21.75">
      <c r="A61" s="2"/>
      <c r="B61" s="31"/>
      <c r="C61" s="71" t="s">
        <v>513</v>
      </c>
      <c r="D61" s="9"/>
      <c r="E61" s="8"/>
      <c r="F61" s="9"/>
      <c r="G61" s="8"/>
      <c r="H61" s="9"/>
      <c r="I61" s="8"/>
      <c r="J61" s="48"/>
      <c r="K61" s="2"/>
      <c r="L61" s="2"/>
      <c r="M61" s="2"/>
      <c r="N61" s="2"/>
      <c r="O61" s="2"/>
      <c r="P61" s="2"/>
    </row>
    <row r="62" spans="1:16" ht="21.75">
      <c r="A62" s="2"/>
      <c r="B62" s="31"/>
      <c r="C62" s="71"/>
      <c r="D62" s="9"/>
      <c r="E62" s="8"/>
      <c r="F62" s="9"/>
      <c r="G62" s="8"/>
      <c r="H62" s="9"/>
      <c r="I62" s="8"/>
      <c r="J62" s="48"/>
      <c r="K62" s="2"/>
      <c r="L62" s="2"/>
      <c r="M62" s="2"/>
      <c r="N62" s="2"/>
      <c r="O62" s="2"/>
      <c r="P62" s="2"/>
    </row>
    <row r="63" spans="1:16" ht="21.75">
      <c r="A63" s="2"/>
      <c r="B63" s="31" t="s">
        <v>521</v>
      </c>
      <c r="C63" s="71" t="s">
        <v>522</v>
      </c>
      <c r="D63" s="9"/>
      <c r="E63" s="8">
        <v>6000</v>
      </c>
      <c r="F63" s="9"/>
      <c r="G63" s="8"/>
      <c r="H63" s="9"/>
      <c r="I63" s="8"/>
      <c r="J63" s="48"/>
      <c r="K63" s="2"/>
      <c r="L63" s="2"/>
      <c r="M63" s="2"/>
      <c r="N63" s="2"/>
      <c r="O63" s="2"/>
      <c r="P63" s="2"/>
    </row>
    <row r="64" spans="1:16" ht="22.5" thickBot="1">
      <c r="A64" s="2"/>
      <c r="B64" s="47"/>
      <c r="C64" s="337"/>
      <c r="D64" s="53">
        <f>SUM(D8:D63)</f>
        <v>3638640</v>
      </c>
      <c r="E64" s="53">
        <f>SUM(E14:E63)</f>
        <v>6000</v>
      </c>
      <c r="F64" s="53">
        <f>SUM(F8:F63)</f>
        <v>3168639</v>
      </c>
      <c r="G64" s="53">
        <f>SUM(G8:G63)</f>
        <v>2137969.7</v>
      </c>
      <c r="H64" s="53">
        <f>SUM(H14:H63)</f>
        <v>1057000</v>
      </c>
      <c r="I64" s="54">
        <f>SUM(I14:I63)</f>
        <v>150500</v>
      </c>
      <c r="J64" s="52"/>
      <c r="K64" s="2"/>
      <c r="L64" s="2"/>
      <c r="M64" s="341">
        <f>งบแสดงฐานะทางการเงิน!F23</f>
        <v>2137969.7</v>
      </c>
      <c r="N64" s="2"/>
      <c r="O64" s="2"/>
      <c r="P64" s="2"/>
    </row>
    <row r="65" spans="1:16" ht="22.5" thickTop="1">
      <c r="A65" s="2"/>
      <c r="B65" s="2"/>
      <c r="C65" s="336"/>
      <c r="D65" s="2"/>
      <c r="E65" s="2"/>
      <c r="F65" s="2"/>
      <c r="G65" s="2"/>
      <c r="H65" s="2"/>
      <c r="I65" s="2"/>
      <c r="J65" s="2"/>
      <c r="K65" s="2"/>
      <c r="L65" s="2"/>
      <c r="M65" s="341">
        <f>G64</f>
        <v>2137969.7</v>
      </c>
      <c r="N65" s="2"/>
      <c r="O65" s="2"/>
      <c r="P65" s="2"/>
    </row>
    <row r="66" spans="1:16" ht="23.25">
      <c r="A66" s="2"/>
      <c r="B66" s="2"/>
      <c r="C66" s="338"/>
      <c r="D66" s="1"/>
      <c r="E66" s="1"/>
      <c r="F66" s="1"/>
      <c r="G66" s="2"/>
      <c r="H66" s="2"/>
      <c r="I66" s="2"/>
      <c r="J66" s="2"/>
      <c r="K66" s="2"/>
      <c r="L66" s="2"/>
      <c r="M66" s="341">
        <f>M64-M65</f>
        <v>0</v>
      </c>
      <c r="N66" s="2"/>
      <c r="O66" s="2"/>
      <c r="P66" s="2"/>
    </row>
    <row r="67" spans="1:16" ht="23.25">
      <c r="A67" s="2"/>
      <c r="B67" s="2"/>
      <c r="C67" s="338"/>
      <c r="D67" s="1"/>
      <c r="E67" s="1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21.75">
      <c r="A68" s="2"/>
      <c r="B68" s="2"/>
      <c r="C68" s="33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21.75">
      <c r="A69" s="2"/>
      <c r="B69" s="2"/>
      <c r="C69" s="33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21.75">
      <c r="A70" s="2"/>
      <c r="B70" s="2"/>
      <c r="C70" s="33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21.75">
      <c r="A71" s="2"/>
      <c r="B71" s="2"/>
      <c r="C71" s="33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21.75">
      <c r="A72" s="2"/>
      <c r="B72" s="2"/>
      <c r="C72" s="33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21.75">
      <c r="A73" s="2"/>
      <c r="B73" s="2"/>
      <c r="C73" s="33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21.75">
      <c r="A74" s="2"/>
      <c r="B74" s="2"/>
      <c r="C74" s="33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21.75">
      <c r="A75" s="2"/>
      <c r="B75" s="2"/>
      <c r="C75" s="33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21.75">
      <c r="A76" s="2"/>
      <c r="B76" s="2"/>
      <c r="C76" s="33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21.75">
      <c r="A77" s="2"/>
      <c r="B77" s="2"/>
      <c r="C77" s="336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21.75">
      <c r="A78" s="2"/>
      <c r="B78" s="2"/>
      <c r="C78" s="336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21.75">
      <c r="A79" s="2"/>
      <c r="B79" s="2"/>
      <c r="C79" s="33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21.75">
      <c r="A80" s="2"/>
      <c r="B80" s="2"/>
      <c r="C80" s="33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21.75">
      <c r="A81" s="2"/>
      <c r="B81" s="2"/>
      <c r="C81" s="336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21.75">
      <c r="A82" s="2"/>
      <c r="B82" s="2"/>
      <c r="C82" s="336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21.75">
      <c r="A83" s="2"/>
      <c r="B83" s="2"/>
      <c r="C83" s="336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21.75">
      <c r="A84" s="2"/>
      <c r="B84" s="2"/>
      <c r="C84" s="336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21.75">
      <c r="A85" s="2"/>
      <c r="B85" s="2"/>
      <c r="C85" s="336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21.75">
      <c r="A86" s="2"/>
      <c r="B86" s="2"/>
      <c r="C86" s="336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21.75">
      <c r="A87" s="2"/>
      <c r="B87" s="2"/>
      <c r="C87" s="336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21.75">
      <c r="A88" s="2"/>
      <c r="B88" s="2"/>
      <c r="C88" s="336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21.75">
      <c r="A89" s="2"/>
      <c r="B89" s="2"/>
      <c r="C89" s="336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21.75">
      <c r="A90" s="2"/>
      <c r="B90" s="2"/>
      <c r="C90" s="336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21.75">
      <c r="A91" s="2"/>
      <c r="B91" s="2"/>
      <c r="C91" s="336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21.75">
      <c r="A92" s="2"/>
      <c r="B92" s="2"/>
      <c r="C92" s="336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21.75">
      <c r="A93" s="2"/>
      <c r="B93" s="2"/>
      <c r="C93" s="336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21.75">
      <c r="A94" s="2"/>
      <c r="B94" s="2"/>
      <c r="C94" s="336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21.75">
      <c r="A95" s="2"/>
      <c r="B95" s="2"/>
      <c r="C95" s="336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21.75">
      <c r="A96" s="2"/>
      <c r="B96" s="2"/>
      <c r="C96" s="336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21.75">
      <c r="A97" s="2"/>
      <c r="B97" s="2"/>
      <c r="C97" s="336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21.75">
      <c r="A98" s="2"/>
      <c r="B98" s="2"/>
      <c r="C98" s="336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21.75">
      <c r="A99" s="2"/>
      <c r="B99" s="2"/>
      <c r="C99" s="336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21.75">
      <c r="A100" s="2"/>
      <c r="B100" s="2"/>
      <c r="C100" s="336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21.75">
      <c r="A101" s="2"/>
      <c r="B101" s="2"/>
      <c r="C101" s="336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21.75">
      <c r="A102" s="2"/>
      <c r="B102" s="2"/>
      <c r="C102" s="33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21.75">
      <c r="A103" s="2"/>
      <c r="B103" s="2"/>
      <c r="C103" s="33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21.75">
      <c r="A104" s="2"/>
      <c r="B104" s="2"/>
      <c r="C104" s="33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21.75">
      <c r="A105" s="2"/>
      <c r="B105" s="2"/>
      <c r="C105" s="33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21.75">
      <c r="A106" s="2"/>
      <c r="B106" s="2"/>
      <c r="C106" s="33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21.75">
      <c r="A107" s="2"/>
      <c r="B107" s="2"/>
      <c r="C107" s="336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21.75">
      <c r="A108" s="2"/>
      <c r="B108" s="2"/>
      <c r="C108" s="33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21.75">
      <c r="A109" s="2"/>
      <c r="B109" s="2"/>
      <c r="C109" s="33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21.75">
      <c r="A110" s="2"/>
      <c r="B110" s="2"/>
      <c r="C110" s="33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21.75">
      <c r="A111" s="2"/>
      <c r="B111" s="2"/>
      <c r="C111" s="33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21.75">
      <c r="A112" s="2"/>
      <c r="B112" s="2"/>
      <c r="C112" s="33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21.75">
      <c r="A113" s="2"/>
      <c r="B113" s="2"/>
      <c r="C113" s="33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21.75">
      <c r="A114" s="2"/>
      <c r="B114" s="2"/>
      <c r="C114" s="33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21.75">
      <c r="A115" s="2"/>
      <c r="B115" s="2"/>
      <c r="C115" s="33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21.75">
      <c r="A116" s="2"/>
      <c r="B116" s="2"/>
      <c r="C116" s="33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21.75">
      <c r="A117" s="2"/>
      <c r="B117" s="2"/>
      <c r="C117" s="33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21.75">
      <c r="A118" s="2"/>
      <c r="B118" s="2"/>
      <c r="C118" s="33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21.75">
      <c r="A119" s="2"/>
      <c r="B119" s="2"/>
      <c r="C119" s="33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21.75">
      <c r="A120" s="2"/>
      <c r="B120" s="2"/>
      <c r="C120" s="33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21.75">
      <c r="A121" s="2"/>
      <c r="B121" s="2"/>
      <c r="C121" s="33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21.75">
      <c r="A122" s="2"/>
      <c r="B122" s="2"/>
      <c r="C122" s="33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21.75">
      <c r="A123" s="2"/>
      <c r="B123" s="2"/>
      <c r="C123" s="33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21.75">
      <c r="A124" s="2"/>
      <c r="B124" s="2"/>
      <c r="C124" s="33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21.75">
      <c r="A125" s="2"/>
      <c r="B125" s="2"/>
      <c r="C125" s="33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21.75">
      <c r="A126" s="2"/>
      <c r="B126" s="2"/>
      <c r="C126" s="33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21.75">
      <c r="A127" s="2"/>
      <c r="B127" s="2"/>
      <c r="C127" s="33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21.75">
      <c r="A128" s="2"/>
      <c r="B128" s="2"/>
      <c r="C128" s="33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21.75">
      <c r="A129" s="2"/>
      <c r="B129" s="2"/>
      <c r="C129" s="33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21.75">
      <c r="A130" s="2"/>
      <c r="B130" s="2"/>
      <c r="C130" s="33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21.75">
      <c r="A131" s="2"/>
      <c r="B131" s="2"/>
      <c r="C131" s="33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21.75">
      <c r="A132" s="2"/>
      <c r="B132" s="2"/>
      <c r="C132" s="33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21.75">
      <c r="A133" s="2"/>
      <c r="B133" s="2"/>
      <c r="C133" s="33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21.75">
      <c r="A134" s="2"/>
      <c r="B134" s="2"/>
      <c r="C134" s="33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21.75">
      <c r="A135" s="2"/>
      <c r="B135" s="2"/>
      <c r="C135" s="33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21.75">
      <c r="A136" s="2"/>
      <c r="B136" s="2"/>
      <c r="C136" s="33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21.75">
      <c r="A137" s="2"/>
      <c r="B137" s="2"/>
      <c r="C137" s="33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21.75">
      <c r="A138" s="2"/>
      <c r="B138" s="2"/>
      <c r="C138" s="33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21.75">
      <c r="A139" s="2"/>
      <c r="B139" s="2"/>
      <c r="C139" s="33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21.75">
      <c r="A140" s="2"/>
      <c r="B140" s="2"/>
      <c r="C140" s="33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21.75">
      <c r="A141" s="2"/>
      <c r="B141" s="2"/>
      <c r="C141" s="33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21.75">
      <c r="A142" s="2"/>
      <c r="B142" s="2"/>
      <c r="C142" s="33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21.75">
      <c r="A143" s="2"/>
      <c r="B143" s="2"/>
      <c r="C143" s="33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21.75">
      <c r="A144" s="2"/>
      <c r="B144" s="2"/>
      <c r="C144" s="33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21.75">
      <c r="A145" s="2"/>
      <c r="B145" s="2"/>
      <c r="C145" s="33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21.75">
      <c r="A146" s="2"/>
      <c r="B146" s="2"/>
      <c r="C146" s="33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21.75">
      <c r="A147" s="2"/>
      <c r="B147" s="2"/>
      <c r="C147" s="33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21.75">
      <c r="A148" s="2"/>
      <c r="B148" s="2"/>
      <c r="C148" s="33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21.75">
      <c r="A149" s="2"/>
      <c r="B149" s="2"/>
      <c r="C149" s="33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21.75">
      <c r="A150" s="2"/>
      <c r="B150" s="2"/>
      <c r="C150" s="33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21.75">
      <c r="A151" s="2"/>
      <c r="B151" s="2"/>
      <c r="C151" s="33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21.75">
      <c r="A152" s="2"/>
      <c r="B152" s="2"/>
      <c r="C152" s="33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21.75">
      <c r="A153" s="2"/>
      <c r="B153" s="2"/>
      <c r="C153" s="33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21.75">
      <c r="A154" s="2"/>
      <c r="B154" s="2"/>
      <c r="C154" s="33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21.75">
      <c r="A155" s="2"/>
      <c r="B155" s="2"/>
      <c r="C155" s="33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21.75">
      <c r="A156" s="2"/>
      <c r="B156" s="2"/>
      <c r="C156" s="33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21.75">
      <c r="A157" s="2"/>
      <c r="B157" s="2"/>
      <c r="C157" s="33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21.75">
      <c r="A158" s="2"/>
      <c r="B158" s="2"/>
      <c r="C158" s="33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21.75">
      <c r="A159" s="2"/>
      <c r="B159" s="2"/>
      <c r="C159" s="33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21.75">
      <c r="A160" s="2"/>
      <c r="B160" s="2"/>
      <c r="C160" s="33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21.75">
      <c r="A161" s="2"/>
      <c r="B161" s="2"/>
      <c r="C161" s="33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21.75">
      <c r="A162" s="2"/>
      <c r="B162" s="2"/>
      <c r="C162" s="33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21.75">
      <c r="A163" s="2"/>
      <c r="B163" s="2"/>
      <c r="C163" s="33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21.75">
      <c r="A164" s="2"/>
      <c r="B164" s="2"/>
      <c r="C164" s="33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21.75">
      <c r="A165" s="2"/>
      <c r="B165" s="2"/>
      <c r="C165" s="33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21.75">
      <c r="A166" s="2"/>
      <c r="B166" s="2"/>
      <c r="C166" s="33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21.75">
      <c r="A167" s="2"/>
      <c r="B167" s="2"/>
      <c r="C167" s="33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21.75">
      <c r="A168" s="2"/>
      <c r="B168" s="2"/>
      <c r="C168" s="33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21.75">
      <c r="A169" s="2"/>
      <c r="B169" s="2"/>
      <c r="C169" s="33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21.75">
      <c r="A170" s="2"/>
      <c r="B170" s="2"/>
      <c r="C170" s="33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21.75">
      <c r="A171" s="2"/>
      <c r="B171" s="2"/>
      <c r="C171" s="33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21.75">
      <c r="A172" s="2"/>
      <c r="B172" s="2"/>
      <c r="C172" s="33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21.75">
      <c r="A173" s="2"/>
      <c r="B173" s="2"/>
      <c r="C173" s="33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21.75">
      <c r="A174" s="2"/>
      <c r="B174" s="2"/>
      <c r="C174" s="33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21.75">
      <c r="A175" s="2"/>
      <c r="B175" s="2"/>
      <c r="C175" s="33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21.75">
      <c r="A176" s="2"/>
      <c r="B176" s="2"/>
      <c r="C176" s="33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21.75">
      <c r="A177" s="2"/>
      <c r="B177" s="2"/>
      <c r="C177" s="33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21.75">
      <c r="A178" s="2"/>
      <c r="B178" s="2"/>
      <c r="C178" s="33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21.75">
      <c r="A179" s="2"/>
      <c r="B179" s="2"/>
      <c r="C179" s="33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21.75">
      <c r="A180" s="2"/>
      <c r="B180" s="2"/>
      <c r="C180" s="33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21.75">
      <c r="A181" s="2"/>
      <c r="B181" s="2"/>
      <c r="C181" s="33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21.75">
      <c r="A182" s="2"/>
      <c r="B182" s="2"/>
      <c r="C182" s="33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21.75">
      <c r="A183" s="2"/>
      <c r="B183" s="2"/>
      <c r="C183" s="33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21.75">
      <c r="A184" s="2"/>
      <c r="B184" s="2"/>
      <c r="C184" s="33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21.75">
      <c r="A185" s="2"/>
      <c r="B185" s="2"/>
      <c r="C185" s="33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21.75">
      <c r="A186" s="2"/>
      <c r="B186" s="2"/>
      <c r="C186" s="33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21.75">
      <c r="A187" s="2"/>
      <c r="B187" s="2"/>
      <c r="C187" s="33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21.75">
      <c r="A188" s="2"/>
      <c r="B188" s="2"/>
      <c r="C188" s="33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21.75">
      <c r="A189" s="2"/>
      <c r="B189" s="2"/>
      <c r="C189" s="33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21.75">
      <c r="A190" s="2"/>
      <c r="B190" s="2"/>
      <c r="C190" s="33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21.75">
      <c r="A191" s="2"/>
      <c r="B191" s="2"/>
      <c r="C191" s="33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21.75">
      <c r="A192" s="2"/>
      <c r="B192" s="2"/>
      <c r="C192" s="33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21.75">
      <c r="A193" s="2"/>
      <c r="B193" s="2"/>
      <c r="C193" s="33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21.75">
      <c r="A194" s="2"/>
      <c r="B194" s="2"/>
      <c r="C194" s="33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21.75">
      <c r="A195" s="2"/>
      <c r="B195" s="2"/>
      <c r="C195" s="33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21.75">
      <c r="A196" s="2"/>
      <c r="B196" s="2"/>
      <c r="C196" s="33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21.75">
      <c r="A197" s="2"/>
      <c r="B197" s="2"/>
      <c r="C197" s="33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21.75">
      <c r="A198" s="2"/>
      <c r="B198" s="2"/>
      <c r="C198" s="33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21.75">
      <c r="A199" s="2"/>
      <c r="B199" s="2"/>
      <c r="C199" s="33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21.75">
      <c r="A200" s="2"/>
      <c r="B200" s="2"/>
      <c r="C200" s="33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21.75">
      <c r="A201" s="2"/>
      <c r="B201" s="2"/>
      <c r="C201" s="33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21.75">
      <c r="A202" s="2"/>
      <c r="B202" s="2"/>
      <c r="C202" s="33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21.75">
      <c r="A203" s="2"/>
      <c r="B203" s="2"/>
      <c r="C203" s="33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21.75">
      <c r="A204" s="2"/>
      <c r="B204" s="2"/>
      <c r="C204" s="33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21.75">
      <c r="A205" s="2"/>
      <c r="B205" s="2"/>
      <c r="C205" s="33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21.75">
      <c r="A206" s="2"/>
      <c r="B206" s="2"/>
      <c r="C206" s="33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21.75">
      <c r="A207" s="2"/>
      <c r="B207" s="2"/>
      <c r="C207" s="33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21.75">
      <c r="A208" s="2"/>
      <c r="B208" s="2"/>
      <c r="C208" s="33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21.75">
      <c r="A209" s="2"/>
      <c r="B209" s="2"/>
      <c r="C209" s="33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21.75">
      <c r="A210" s="2"/>
      <c r="B210" s="2"/>
      <c r="C210" s="33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21.75">
      <c r="A211" s="2"/>
      <c r="B211" s="2"/>
      <c r="C211" s="33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21.75">
      <c r="A212" s="2"/>
      <c r="B212" s="2"/>
      <c r="C212" s="33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21.75">
      <c r="A213" s="2"/>
      <c r="B213" s="2"/>
      <c r="C213" s="33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21.75">
      <c r="A214" s="2"/>
      <c r="B214" s="2"/>
      <c r="C214" s="33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21.75">
      <c r="A215" s="2"/>
      <c r="B215" s="2"/>
      <c r="C215" s="33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21.75">
      <c r="A216" s="2"/>
      <c r="B216" s="2"/>
      <c r="C216" s="33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21.75">
      <c r="A217" s="2"/>
      <c r="B217" s="2"/>
      <c r="C217" s="33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21.75">
      <c r="A218" s="2"/>
      <c r="B218" s="2"/>
      <c r="C218" s="33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21.75">
      <c r="A219" s="2"/>
      <c r="B219" s="2"/>
      <c r="C219" s="33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21.75">
      <c r="A220" s="2"/>
      <c r="B220" s="2"/>
      <c r="C220" s="33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21.75">
      <c r="A221" s="2"/>
      <c r="B221" s="2"/>
      <c r="C221" s="33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21.75">
      <c r="A222" s="2"/>
      <c r="B222" s="2"/>
      <c r="C222" s="33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21.75">
      <c r="A223" s="2"/>
      <c r="B223" s="2"/>
      <c r="C223" s="33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21.75">
      <c r="A224" s="2"/>
      <c r="B224" s="2"/>
      <c r="C224" s="33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21.75">
      <c r="A225" s="2"/>
      <c r="B225" s="2"/>
      <c r="C225" s="33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21.75">
      <c r="A226" s="2"/>
      <c r="B226" s="2"/>
      <c r="C226" s="33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21.75">
      <c r="A227" s="2"/>
      <c r="B227" s="2"/>
      <c r="C227" s="33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21.75">
      <c r="A228" s="2"/>
      <c r="B228" s="2"/>
      <c r="C228" s="33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21.75">
      <c r="A229" s="2"/>
      <c r="B229" s="2"/>
      <c r="C229" s="33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21.75">
      <c r="A230" s="2"/>
      <c r="B230" s="2"/>
      <c r="C230" s="33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21.75">
      <c r="A231" s="2"/>
      <c r="B231" s="2"/>
      <c r="C231" s="33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21.75">
      <c r="A232" s="2"/>
      <c r="B232" s="2"/>
      <c r="C232" s="33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21.75">
      <c r="A233" s="2"/>
      <c r="B233" s="2"/>
      <c r="C233" s="33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21.75">
      <c r="A234" s="2"/>
      <c r="B234" s="2"/>
      <c r="C234" s="33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21.75">
      <c r="A235" s="2"/>
      <c r="B235" s="2"/>
      <c r="C235" s="33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21.75">
      <c r="A236" s="2"/>
      <c r="B236" s="2"/>
      <c r="C236" s="33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21.75">
      <c r="A237" s="2"/>
      <c r="B237" s="2"/>
      <c r="C237" s="33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21.75">
      <c r="A238" s="2"/>
      <c r="B238" s="2"/>
      <c r="C238" s="33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21.75">
      <c r="A239" s="2"/>
      <c r="B239" s="2"/>
      <c r="C239" s="33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21.75">
      <c r="A240" s="2"/>
      <c r="B240" s="2"/>
      <c r="C240" s="33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21.75">
      <c r="A241" s="2"/>
      <c r="B241" s="2"/>
      <c r="C241" s="33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21.75">
      <c r="A242" s="2"/>
      <c r="B242" s="2"/>
      <c r="C242" s="33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21.75">
      <c r="A243" s="2"/>
      <c r="B243" s="2"/>
      <c r="C243" s="33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21.75">
      <c r="A244" s="2"/>
      <c r="B244" s="2"/>
      <c r="C244" s="33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21.75">
      <c r="A245" s="2"/>
      <c r="B245" s="2"/>
      <c r="C245" s="33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21.75">
      <c r="A246" s="2"/>
      <c r="B246" s="2"/>
      <c r="C246" s="33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21.75">
      <c r="A247" s="2"/>
      <c r="B247" s="2"/>
      <c r="C247" s="33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21.75">
      <c r="A248" s="2"/>
      <c r="B248" s="2"/>
      <c r="C248" s="33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21.75">
      <c r="A249" s="2"/>
      <c r="B249" s="2"/>
      <c r="C249" s="33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21.75">
      <c r="A250" s="2"/>
      <c r="B250" s="2"/>
      <c r="C250" s="33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21.75">
      <c r="A251" s="2"/>
      <c r="B251" s="2"/>
      <c r="C251" s="33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21.75">
      <c r="A252" s="2"/>
      <c r="B252" s="2"/>
      <c r="C252" s="33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21.75">
      <c r="A253" s="2"/>
      <c r="B253" s="2"/>
      <c r="C253" s="33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21.75">
      <c r="A254" s="2"/>
      <c r="B254" s="2"/>
      <c r="C254" s="33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21.75">
      <c r="A255" s="2"/>
      <c r="B255" s="2"/>
      <c r="C255" s="33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21.75">
      <c r="A256" s="2"/>
      <c r="B256" s="2"/>
      <c r="C256" s="33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21.75">
      <c r="A257" s="2"/>
      <c r="B257" s="2"/>
      <c r="C257" s="33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21.75">
      <c r="A258" s="2"/>
      <c r="B258" s="2"/>
      <c r="C258" s="33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21.75">
      <c r="A259" s="2"/>
      <c r="B259" s="2"/>
      <c r="C259" s="33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21.75">
      <c r="A260" s="2"/>
      <c r="B260" s="2"/>
      <c r="C260" s="33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21.75">
      <c r="A261" s="2"/>
      <c r="B261" s="2"/>
      <c r="C261" s="33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21.75">
      <c r="A262" s="2"/>
      <c r="B262" s="2"/>
      <c r="C262" s="33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21.75">
      <c r="A263" s="2"/>
      <c r="B263" s="2"/>
      <c r="C263" s="33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21.75">
      <c r="A264" s="2"/>
      <c r="B264" s="2"/>
      <c r="C264" s="33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21.75">
      <c r="A265" s="2"/>
      <c r="B265" s="2"/>
      <c r="C265" s="33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21.75">
      <c r="A266" s="2"/>
      <c r="B266" s="2"/>
      <c r="C266" s="33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21.75">
      <c r="A267" s="2"/>
      <c r="B267" s="2"/>
      <c r="C267" s="33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21.75">
      <c r="A268" s="2"/>
      <c r="B268" s="2"/>
      <c r="C268" s="33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21.75">
      <c r="A269" s="2"/>
      <c r="B269" s="2"/>
      <c r="C269" s="33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21.75">
      <c r="A270" s="2"/>
      <c r="B270" s="2"/>
      <c r="C270" s="33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21.75">
      <c r="A271" s="2"/>
      <c r="B271" s="2"/>
      <c r="C271" s="33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21.75">
      <c r="A272" s="2"/>
      <c r="B272" s="2"/>
      <c r="C272" s="33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21.75">
      <c r="A273" s="2"/>
      <c r="B273" s="2"/>
      <c r="C273" s="33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21.75">
      <c r="A274" s="2"/>
      <c r="B274" s="2"/>
      <c r="C274" s="33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21.75">
      <c r="A275" s="2"/>
      <c r="B275" s="2"/>
      <c r="C275" s="33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21.75">
      <c r="A276" s="2"/>
      <c r="B276" s="2"/>
      <c r="C276" s="33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21.75">
      <c r="A277" s="2"/>
      <c r="B277" s="2"/>
      <c r="C277" s="33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21.75">
      <c r="A278" s="2"/>
      <c r="B278" s="2"/>
      <c r="C278" s="33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21.75">
      <c r="A279" s="2"/>
      <c r="B279" s="2"/>
      <c r="C279" s="33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21.75">
      <c r="A280" s="2"/>
      <c r="B280" s="2"/>
      <c r="C280" s="33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21.75">
      <c r="A281" s="2"/>
      <c r="B281" s="2"/>
      <c r="C281" s="33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21.75">
      <c r="A282" s="2"/>
      <c r="B282" s="2"/>
      <c r="C282" s="33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21.75">
      <c r="A283" s="2"/>
      <c r="B283" s="2"/>
      <c r="C283" s="33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21.75">
      <c r="A284" s="2"/>
      <c r="B284" s="2"/>
      <c r="C284" s="33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21.75">
      <c r="A285" s="2"/>
      <c r="B285" s="2"/>
      <c r="C285" s="33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21.75">
      <c r="A286" s="2"/>
      <c r="B286" s="2"/>
      <c r="C286" s="33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21.75">
      <c r="A287" s="2"/>
      <c r="B287" s="2"/>
      <c r="C287" s="33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21.75">
      <c r="A288" s="2"/>
      <c r="B288" s="2"/>
      <c r="C288" s="33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21.75">
      <c r="A289" s="2"/>
      <c r="B289" s="2"/>
      <c r="C289" s="33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21.75">
      <c r="A290" s="2"/>
      <c r="B290" s="2"/>
      <c r="C290" s="33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21.75">
      <c r="A291" s="2"/>
      <c r="B291" s="2"/>
      <c r="C291" s="33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21.75">
      <c r="A292" s="2"/>
      <c r="B292" s="2"/>
      <c r="C292" s="33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21.75">
      <c r="A293" s="2"/>
      <c r="B293" s="2"/>
      <c r="C293" s="33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21.75">
      <c r="A294" s="2"/>
      <c r="B294" s="2"/>
      <c r="C294" s="33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21.75">
      <c r="A295" s="2"/>
      <c r="B295" s="2"/>
      <c r="C295" s="33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21.75">
      <c r="A296" s="2"/>
      <c r="B296" s="2"/>
      <c r="C296" s="33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21.75">
      <c r="A297" s="2"/>
      <c r="B297" s="2"/>
      <c r="C297" s="33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21.75">
      <c r="A298" s="2"/>
      <c r="B298" s="2"/>
      <c r="C298" s="33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21.75">
      <c r="A299" s="2"/>
      <c r="B299" s="2"/>
      <c r="C299" s="33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21.75">
      <c r="A300" s="2"/>
      <c r="B300" s="2"/>
      <c r="C300" s="33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21.75">
      <c r="A301" s="2"/>
      <c r="B301" s="2"/>
      <c r="C301" s="33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21.75">
      <c r="A302" s="2"/>
      <c r="B302" s="2"/>
      <c r="C302" s="33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21.75">
      <c r="A303" s="2"/>
      <c r="B303" s="2"/>
      <c r="C303" s="33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21.75">
      <c r="A304" s="2"/>
      <c r="B304" s="2"/>
      <c r="C304" s="33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21.75">
      <c r="A305" s="2"/>
      <c r="B305" s="2"/>
      <c r="C305" s="33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21.75">
      <c r="A306" s="2"/>
      <c r="B306" s="2"/>
      <c r="C306" s="33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21.75">
      <c r="A307" s="2"/>
      <c r="B307" s="2"/>
      <c r="C307" s="33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21.75">
      <c r="A308" s="2"/>
      <c r="B308" s="2"/>
      <c r="C308" s="33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21.75">
      <c r="A309" s="2"/>
      <c r="B309" s="2"/>
      <c r="C309" s="33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21.75">
      <c r="A310" s="2"/>
      <c r="B310" s="2"/>
      <c r="C310" s="33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21.75">
      <c r="A311" s="2"/>
      <c r="B311" s="2"/>
      <c r="C311" s="33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21.75">
      <c r="A312" s="2"/>
      <c r="B312" s="2"/>
      <c r="C312" s="33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21.75">
      <c r="A313" s="2"/>
      <c r="B313" s="2"/>
      <c r="C313" s="33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21.75">
      <c r="A314" s="2"/>
      <c r="B314" s="2"/>
      <c r="C314" s="33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21.75">
      <c r="A315" s="2"/>
      <c r="B315" s="2"/>
      <c r="C315" s="33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21.75">
      <c r="A316" s="2"/>
      <c r="B316" s="2"/>
      <c r="C316" s="33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21.75">
      <c r="A317" s="2"/>
      <c r="B317" s="2"/>
      <c r="C317" s="33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21.75">
      <c r="A318" s="2"/>
      <c r="B318" s="2"/>
      <c r="C318" s="33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21.75">
      <c r="A319" s="2"/>
      <c r="B319" s="2"/>
      <c r="C319" s="336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21.75">
      <c r="A320" s="2"/>
      <c r="B320" s="2"/>
      <c r="C320" s="33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21.75">
      <c r="A321" s="2"/>
      <c r="B321" s="2"/>
      <c r="C321" s="336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21.75">
      <c r="A322" s="2"/>
      <c r="B322" s="2"/>
      <c r="C322" s="336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21.75">
      <c r="A323" s="2"/>
      <c r="B323" s="2"/>
      <c r="C323" s="336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21.75">
      <c r="A324" s="2"/>
      <c r="B324" s="2"/>
      <c r="C324" s="336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21.75">
      <c r="A325" s="2"/>
      <c r="B325" s="2"/>
      <c r="C325" s="336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21.75">
      <c r="A326" s="2"/>
      <c r="B326" s="2"/>
      <c r="C326" s="336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21.75">
      <c r="A327" s="2"/>
      <c r="B327" s="2"/>
      <c r="C327" s="336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21.75">
      <c r="A328" s="2"/>
      <c r="B328" s="2"/>
      <c r="C328" s="336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21.75">
      <c r="A329" s="2"/>
      <c r="B329" s="2"/>
      <c r="C329" s="336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21.75">
      <c r="A330" s="2"/>
      <c r="B330" s="2"/>
      <c r="C330" s="336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21.75">
      <c r="A331" s="2"/>
      <c r="B331" s="2"/>
      <c r="C331" s="336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21.75">
      <c r="A332" s="2"/>
      <c r="B332" s="2"/>
      <c r="C332" s="336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21.75">
      <c r="A333" s="2"/>
      <c r="B333" s="2"/>
      <c r="C333" s="336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21.75">
      <c r="A334" s="2"/>
      <c r="B334" s="2"/>
      <c r="C334" s="336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21.75">
      <c r="A335" s="2"/>
      <c r="B335" s="2"/>
      <c r="C335" s="336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21.75">
      <c r="A336" s="2"/>
      <c r="B336" s="2"/>
      <c r="C336" s="336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21.75">
      <c r="A337" s="2"/>
      <c r="B337" s="2"/>
      <c r="C337" s="336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21.75">
      <c r="A338" s="2"/>
      <c r="B338" s="2"/>
      <c r="C338" s="336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21.75">
      <c r="A339" s="2"/>
      <c r="B339" s="2"/>
      <c r="C339" s="336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21.75">
      <c r="A340" s="2"/>
      <c r="B340" s="2"/>
      <c r="C340" s="336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21.75">
      <c r="A341" s="2"/>
      <c r="B341" s="2"/>
      <c r="C341" s="336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21.75">
      <c r="A342" s="2"/>
      <c r="B342" s="2"/>
      <c r="C342" s="336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21.75">
      <c r="A343" s="2"/>
      <c r="B343" s="2"/>
      <c r="C343" s="336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21.75">
      <c r="A344" s="2"/>
      <c r="B344" s="2"/>
      <c r="C344" s="336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21.75">
      <c r="A345" s="2"/>
      <c r="B345" s="2"/>
      <c r="C345" s="336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21.75">
      <c r="A346" s="2"/>
      <c r="B346" s="2"/>
      <c r="C346" s="336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21.75">
      <c r="A347" s="2"/>
      <c r="B347" s="2"/>
      <c r="C347" s="336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21.75">
      <c r="A348" s="2"/>
      <c r="B348" s="2"/>
      <c r="C348" s="336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21.75">
      <c r="A349" s="2"/>
      <c r="B349" s="2"/>
      <c r="C349" s="336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21.75">
      <c r="A350" s="2"/>
      <c r="B350" s="2"/>
      <c r="C350" s="336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21.75">
      <c r="A351" s="2"/>
      <c r="B351" s="2"/>
      <c r="C351" s="336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21.75">
      <c r="A352" s="2"/>
      <c r="B352" s="2"/>
      <c r="C352" s="336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21.75">
      <c r="A353" s="2"/>
      <c r="B353" s="2"/>
      <c r="C353" s="336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21.75">
      <c r="A354" s="2"/>
      <c r="B354" s="2"/>
      <c r="C354" s="336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21.75">
      <c r="A355" s="2"/>
      <c r="B355" s="2"/>
      <c r="C355" s="336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21.75">
      <c r="A356" s="2"/>
      <c r="B356" s="2"/>
      <c r="C356" s="336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21.75">
      <c r="A357" s="2"/>
      <c r="B357" s="2"/>
      <c r="C357" s="336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21.75">
      <c r="A358" s="2"/>
      <c r="B358" s="2"/>
      <c r="C358" s="336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21.75">
      <c r="A359" s="2"/>
      <c r="B359" s="2"/>
      <c r="C359" s="336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21.75">
      <c r="A360" s="2"/>
      <c r="B360" s="2"/>
      <c r="C360" s="336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21.75">
      <c r="A361" s="2"/>
      <c r="B361" s="2"/>
      <c r="C361" s="336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21.75">
      <c r="A362" s="2"/>
      <c r="B362" s="2"/>
      <c r="C362" s="336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</sheetData>
  <mergeCells count="4">
    <mergeCell ref="D6:E6"/>
    <mergeCell ref="B4:J4"/>
    <mergeCell ref="B3:J3"/>
    <mergeCell ref="B2:J2"/>
  </mergeCells>
  <printOptions/>
  <pageMargins left="0.46" right="0.23" top="0.31" bottom="0.61" header="0.19" footer="0.5"/>
  <pageSetup horizontalDpi="600" verticalDpi="600" orientation="landscape" paperSize="9" scale="90" r:id="rId2"/>
  <headerFooter alignWithMargins="0">
    <oddHeader>&amp;R&amp;P/3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24"/>
  </sheetPr>
  <dimension ref="B1:L96"/>
  <sheetViews>
    <sheetView tabSelected="1" zoomScale="115" zoomScaleNormal="115" zoomScaleSheetLayoutView="100" workbookViewId="0" topLeftCell="B1">
      <selection activeCell="J52" sqref="J52"/>
    </sheetView>
  </sheetViews>
  <sheetFormatPr defaultColWidth="9.140625" defaultRowHeight="21.75"/>
  <cols>
    <col min="1" max="1" width="1.1484375" style="123" hidden="1" customWidth="1"/>
    <col min="2" max="3" width="16.140625" style="123" customWidth="1"/>
    <col min="4" max="4" width="32.57421875" style="123" customWidth="1"/>
    <col min="5" max="5" width="7.8515625" style="123" customWidth="1"/>
    <col min="6" max="6" width="16.00390625" style="123" customWidth="1"/>
    <col min="7" max="7" width="2.7109375" style="123" customWidth="1"/>
    <col min="8" max="9" width="2.8515625" style="123" customWidth="1"/>
    <col min="10" max="10" width="11.8515625" style="123" customWidth="1"/>
    <col min="11" max="11" width="14.00390625" style="123" customWidth="1"/>
    <col min="12" max="16384" width="9.140625" style="123" customWidth="1"/>
  </cols>
  <sheetData>
    <row r="1" spans="2:6" ht="23.25" customHeight="1">
      <c r="B1" s="479" t="s">
        <v>329</v>
      </c>
      <c r="C1" s="479"/>
      <c r="D1" s="479"/>
      <c r="E1" s="479"/>
      <c r="F1" s="479"/>
    </row>
    <row r="2" spans="2:6" ht="23.25" customHeight="1">
      <c r="B2" s="479" t="s">
        <v>524</v>
      </c>
      <c r="C2" s="479"/>
      <c r="D2" s="479"/>
      <c r="E2" s="479"/>
      <c r="F2" s="479"/>
    </row>
    <row r="3" spans="2:6" ht="23.25" customHeight="1">
      <c r="B3" s="108"/>
      <c r="C3" s="108"/>
      <c r="D3" s="108"/>
      <c r="E3" s="76" t="s">
        <v>525</v>
      </c>
      <c r="F3" s="76"/>
    </row>
    <row r="4" spans="2:6" ht="23.25" customHeight="1">
      <c r="B4" s="479" t="s">
        <v>526</v>
      </c>
      <c r="C4" s="479"/>
      <c r="D4" s="479"/>
      <c r="E4" s="479"/>
      <c r="F4" s="479"/>
    </row>
    <row r="5" spans="2:6" ht="23.25" customHeight="1">
      <c r="B5" s="108"/>
      <c r="C5" s="108"/>
      <c r="D5" s="76" t="s">
        <v>527</v>
      </c>
      <c r="E5" s="76"/>
      <c r="F5" s="108"/>
    </row>
    <row r="6" spans="2:6" ht="5.25" customHeight="1" thickBot="1">
      <c r="B6" s="343"/>
      <c r="C6" s="343"/>
      <c r="D6" s="343"/>
      <c r="E6" s="343"/>
      <c r="F6" s="343"/>
    </row>
    <row r="7" spans="2:6" ht="20.25" thickTop="1">
      <c r="B7" s="480" t="s">
        <v>528</v>
      </c>
      <c r="C7" s="481"/>
      <c r="D7" s="346"/>
      <c r="E7" s="347"/>
      <c r="F7" s="348" t="s">
        <v>529</v>
      </c>
    </row>
    <row r="8" spans="2:6" ht="19.5">
      <c r="B8" s="349" t="s">
        <v>325</v>
      </c>
      <c r="C8" s="349" t="s">
        <v>530</v>
      </c>
      <c r="D8" s="344" t="s">
        <v>317</v>
      </c>
      <c r="E8" s="350" t="s">
        <v>318</v>
      </c>
      <c r="F8" s="122" t="s">
        <v>530</v>
      </c>
    </row>
    <row r="9" spans="2:6" ht="20.25" thickBot="1">
      <c r="B9" s="351" t="s">
        <v>311</v>
      </c>
      <c r="C9" s="351" t="s">
        <v>311</v>
      </c>
      <c r="D9" s="352"/>
      <c r="E9" s="353"/>
      <c r="F9" s="354" t="s">
        <v>311</v>
      </c>
    </row>
    <row r="10" spans="2:6" ht="20.25" thickTop="1">
      <c r="B10" s="355"/>
      <c r="C10" s="356">
        <v>11323138.38</v>
      </c>
      <c r="D10" s="123" t="s">
        <v>531</v>
      </c>
      <c r="E10" s="347"/>
      <c r="F10" s="357">
        <v>12259594.91</v>
      </c>
    </row>
    <row r="11" spans="2:6" ht="19.5">
      <c r="B11" s="355"/>
      <c r="C11" s="357"/>
      <c r="D11" s="358" t="s">
        <v>570</v>
      </c>
      <c r="E11" s="359"/>
      <c r="F11" s="357"/>
    </row>
    <row r="12" spans="2:6" ht="19.5">
      <c r="B12" s="355">
        <v>70606</v>
      </c>
      <c r="C12" s="357">
        <v>76346.06</v>
      </c>
      <c r="D12" s="123" t="s">
        <v>532</v>
      </c>
      <c r="E12" s="359">
        <v>100</v>
      </c>
      <c r="F12" s="360">
        <f>'[1]หมายเหตุประกอบงบ'!C4</f>
        <v>41.16</v>
      </c>
    </row>
    <row r="13" spans="2:6" ht="19.5">
      <c r="B13" s="355">
        <v>37469</v>
      </c>
      <c r="C13" s="357">
        <v>60783</v>
      </c>
      <c r="D13" s="123" t="s">
        <v>533</v>
      </c>
      <c r="E13" s="359">
        <v>120</v>
      </c>
      <c r="F13" s="360">
        <f>'[1]หมายเหตุประกอบงบ'!C7</f>
        <v>1500</v>
      </c>
    </row>
    <row r="14" spans="2:6" ht="19.5">
      <c r="B14" s="355">
        <v>54543</v>
      </c>
      <c r="C14" s="357">
        <v>37740.71</v>
      </c>
      <c r="D14" s="123" t="s">
        <v>534</v>
      </c>
      <c r="E14" s="359">
        <v>200</v>
      </c>
      <c r="F14" s="360">
        <f>'[1]หมายเหตุประกอบงบ'!C16</f>
        <v>4824.01</v>
      </c>
    </row>
    <row r="15" spans="2:6" ht="19.5">
      <c r="B15" s="361">
        <v>0</v>
      </c>
      <c r="C15" s="357"/>
      <c r="D15" s="123" t="s">
        <v>535</v>
      </c>
      <c r="E15" s="359">
        <v>250</v>
      </c>
      <c r="F15" s="360">
        <v>0</v>
      </c>
    </row>
    <row r="16" spans="2:6" ht="19.5">
      <c r="B16" s="355">
        <v>150600</v>
      </c>
      <c r="C16" s="360">
        <v>173928</v>
      </c>
      <c r="D16" s="123" t="s">
        <v>536</v>
      </c>
      <c r="E16" s="359">
        <v>300</v>
      </c>
      <c r="F16" s="360">
        <f>'[1]หมายเหตุประกอบงบ'!C18</f>
        <v>0</v>
      </c>
    </row>
    <row r="17" spans="2:6" ht="19.5">
      <c r="B17" s="355">
        <v>0</v>
      </c>
      <c r="C17" s="357">
        <v>0</v>
      </c>
      <c r="D17" s="123" t="s">
        <v>537</v>
      </c>
      <c r="E17" s="359">
        <v>350</v>
      </c>
      <c r="F17" s="360">
        <v>0</v>
      </c>
    </row>
    <row r="18" spans="2:6" ht="19.5">
      <c r="B18" s="355">
        <v>7165506</v>
      </c>
      <c r="C18" s="357">
        <v>8787418.05</v>
      </c>
      <c r="D18" s="123" t="s">
        <v>538</v>
      </c>
      <c r="E18" s="359">
        <v>1000</v>
      </c>
      <c r="F18" s="360">
        <f>'[1]หมายเหตุประกอบงบ'!C21</f>
        <v>2127211.17</v>
      </c>
    </row>
    <row r="19" spans="2:6" ht="19.5">
      <c r="B19" s="355">
        <v>6611647</v>
      </c>
      <c r="C19" s="360">
        <v>5481131.03</v>
      </c>
      <c r="D19" s="123" t="s">
        <v>326</v>
      </c>
      <c r="E19" s="359">
        <v>2000</v>
      </c>
      <c r="F19" s="357">
        <f>'[1]หมายเหตุประกอบงบ'!C31</f>
        <v>0</v>
      </c>
    </row>
    <row r="20" spans="2:6" ht="20.25" thickBot="1">
      <c r="B20" s="362">
        <f>SUM(B12:B19)</f>
        <v>14090371</v>
      </c>
      <c r="C20" s="363">
        <f>SUM(C12:C19)</f>
        <v>14617346.850000001</v>
      </c>
      <c r="E20" s="359"/>
      <c r="F20" s="364">
        <f>SUM(F12:F19)</f>
        <v>2133576.34</v>
      </c>
    </row>
    <row r="21" spans="2:6" ht="20.25" thickTop="1">
      <c r="B21" s="365"/>
      <c r="C21" s="357">
        <v>1129515</v>
      </c>
      <c r="D21" s="123" t="s">
        <v>36</v>
      </c>
      <c r="E21" s="359"/>
      <c r="F21" s="366">
        <v>0</v>
      </c>
    </row>
    <row r="22" spans="2:6" ht="19.5">
      <c r="B22" s="365"/>
      <c r="C22" s="357">
        <v>72800</v>
      </c>
      <c r="D22" s="123" t="s">
        <v>539</v>
      </c>
      <c r="E22" s="359"/>
      <c r="F22" s="366">
        <v>0</v>
      </c>
    </row>
    <row r="23" spans="2:6" ht="19.5">
      <c r="B23" s="365"/>
      <c r="C23" s="357">
        <v>3188072.9</v>
      </c>
      <c r="D23" s="123" t="s">
        <v>540</v>
      </c>
      <c r="E23" s="359">
        <v>3000</v>
      </c>
      <c r="F23" s="366">
        <f>'[1]หมายเหตุประกอบงบ'!C35</f>
        <v>0</v>
      </c>
    </row>
    <row r="24" spans="3:6" ht="19.5">
      <c r="C24" s="357">
        <v>1500</v>
      </c>
      <c r="D24" s="123" t="s">
        <v>541</v>
      </c>
      <c r="E24" s="367">
        <v>602</v>
      </c>
      <c r="F24" s="357">
        <v>0</v>
      </c>
    </row>
    <row r="25" spans="3:6" ht="19.5">
      <c r="C25" s="357">
        <v>315344.5</v>
      </c>
      <c r="D25" s="123" t="s">
        <v>330</v>
      </c>
      <c r="E25" s="367">
        <v>600</v>
      </c>
      <c r="F25" s="357">
        <v>315344.5</v>
      </c>
    </row>
    <row r="26" spans="3:6" ht="19.5">
      <c r="C26" s="357">
        <v>701977</v>
      </c>
      <c r="D26" s="123" t="s">
        <v>331</v>
      </c>
      <c r="E26" s="367"/>
      <c r="F26" s="357">
        <v>701977</v>
      </c>
    </row>
    <row r="27" spans="3:6" ht="19.5">
      <c r="C27" s="357">
        <v>417037.55</v>
      </c>
      <c r="D27" s="123" t="s">
        <v>542</v>
      </c>
      <c r="E27" s="367">
        <v>900</v>
      </c>
      <c r="F27" s="366">
        <f>'[1]หมายเหตุประกอบงบ'!C56</f>
        <v>104077.55</v>
      </c>
    </row>
    <row r="28" spans="3:6" ht="19.5">
      <c r="C28" s="357">
        <v>11257</v>
      </c>
      <c r="D28" s="123" t="s">
        <v>377</v>
      </c>
      <c r="E28" s="367">
        <v>700</v>
      </c>
      <c r="F28" s="357">
        <v>0</v>
      </c>
    </row>
    <row r="29" spans="3:6" ht="19.5">
      <c r="C29" s="357">
        <v>633.5</v>
      </c>
      <c r="D29" s="123" t="s">
        <v>543</v>
      </c>
      <c r="E29" s="367"/>
      <c r="F29" s="357">
        <v>0</v>
      </c>
    </row>
    <row r="30" spans="3:6" ht="19.5">
      <c r="C30" s="357">
        <v>122968.66</v>
      </c>
      <c r="D30" s="123" t="s">
        <v>544</v>
      </c>
      <c r="E30" s="367"/>
      <c r="F30" s="357">
        <v>0</v>
      </c>
    </row>
    <row r="31" spans="3:6" ht="19.5">
      <c r="C31" s="357">
        <v>4175900</v>
      </c>
      <c r="D31" s="123" t="s">
        <v>545</v>
      </c>
      <c r="E31" s="367">
        <v>90</v>
      </c>
      <c r="F31" s="357">
        <v>304300</v>
      </c>
    </row>
    <row r="32" spans="3:6" ht="19.5">
      <c r="C32" s="357">
        <v>65</v>
      </c>
      <c r="D32" s="123" t="s">
        <v>546</v>
      </c>
      <c r="E32" s="359"/>
      <c r="F32" s="357">
        <v>0</v>
      </c>
    </row>
    <row r="33" spans="3:6" ht="19.5">
      <c r="C33" s="368">
        <f>SUM(C21:C32)</f>
        <v>10137071.11</v>
      </c>
      <c r="E33" s="359"/>
      <c r="F33" s="368">
        <f>SUM(F21:F32)</f>
        <v>1425699.05</v>
      </c>
    </row>
    <row r="34" spans="3:6" ht="20.25" thickBot="1">
      <c r="C34" s="363">
        <f>SUM(C33,C20)</f>
        <v>24754417.96</v>
      </c>
      <c r="D34" s="123" t="s">
        <v>547</v>
      </c>
      <c r="E34" s="369"/>
      <c r="F34" s="364">
        <f>SUM(F33,F20)</f>
        <v>3559275.3899999997</v>
      </c>
    </row>
    <row r="35" spans="3:6" ht="20.25" thickTop="1">
      <c r="C35" s="365"/>
      <c r="E35" s="370"/>
      <c r="F35" s="365"/>
    </row>
    <row r="36" spans="3:6" ht="19.5">
      <c r="C36" s="365"/>
      <c r="E36" s="370"/>
      <c r="F36" s="365"/>
    </row>
    <row r="37" spans="3:6" ht="19.5">
      <c r="C37" s="365"/>
      <c r="E37" s="370"/>
      <c r="F37" s="365"/>
    </row>
    <row r="38" spans="3:6" ht="19.5">
      <c r="C38" s="365"/>
      <c r="E38" s="370"/>
      <c r="F38" s="365"/>
    </row>
    <row r="39" spans="3:6" ht="19.5">
      <c r="C39" s="365"/>
      <c r="E39" s="370"/>
      <c r="F39" s="365"/>
    </row>
    <row r="40" spans="3:6" ht="19.5">
      <c r="C40" s="365"/>
      <c r="E40" s="370"/>
      <c r="F40" s="365"/>
    </row>
    <row r="41" spans="3:6" ht="19.5">
      <c r="C41" s="365"/>
      <c r="E41" s="370"/>
      <c r="F41" s="365"/>
    </row>
    <row r="42" spans="3:6" ht="19.5">
      <c r="C42" s="365"/>
      <c r="E42" s="370"/>
      <c r="F42" s="365"/>
    </row>
    <row r="43" spans="3:6" ht="19.5">
      <c r="C43" s="365"/>
      <c r="E43" s="370"/>
      <c r="F43" s="365"/>
    </row>
    <row r="44" spans="3:6" ht="19.5">
      <c r="C44" s="365"/>
      <c r="E44" s="370"/>
      <c r="F44" s="365"/>
    </row>
    <row r="45" spans="3:6" ht="19.5">
      <c r="C45" s="365"/>
      <c r="E45" s="370"/>
      <c r="F45" s="365"/>
    </row>
    <row r="46" spans="3:6" ht="20.25" thickBot="1">
      <c r="C46" s="365"/>
      <c r="E46" s="370"/>
      <c r="F46" s="365"/>
    </row>
    <row r="47" spans="2:6" ht="17.25" customHeight="1" thickTop="1">
      <c r="B47" s="482" t="s">
        <v>528</v>
      </c>
      <c r="C47" s="483"/>
      <c r="D47" s="371"/>
      <c r="E47" s="372"/>
      <c r="F47" s="348" t="s">
        <v>529</v>
      </c>
    </row>
    <row r="48" spans="2:6" ht="17.25" customHeight="1">
      <c r="B48" s="349" t="s">
        <v>325</v>
      </c>
      <c r="C48" s="122" t="s">
        <v>530</v>
      </c>
      <c r="D48" s="345" t="s">
        <v>317</v>
      </c>
      <c r="E48" s="350" t="s">
        <v>318</v>
      </c>
      <c r="F48" s="122" t="s">
        <v>530</v>
      </c>
    </row>
    <row r="49" spans="2:6" ht="17.25" customHeight="1" thickBot="1">
      <c r="B49" s="351" t="s">
        <v>311</v>
      </c>
      <c r="C49" s="354" t="s">
        <v>311</v>
      </c>
      <c r="D49" s="343"/>
      <c r="E49" s="353"/>
      <c r="F49" s="354" t="s">
        <v>311</v>
      </c>
    </row>
    <row r="50" spans="2:10" ht="17.25" customHeight="1" thickTop="1">
      <c r="B50" s="355"/>
      <c r="C50" s="357"/>
      <c r="D50" s="358" t="s">
        <v>327</v>
      </c>
      <c r="E50" s="367"/>
      <c r="F50" s="357"/>
      <c r="J50" s="373"/>
    </row>
    <row r="51" spans="2:10" ht="17.25" customHeight="1">
      <c r="B51" s="374">
        <v>479574</v>
      </c>
      <c r="C51" s="375">
        <v>410950</v>
      </c>
      <c r="D51" s="376" t="s">
        <v>548</v>
      </c>
      <c r="E51" s="377">
        <v>5000</v>
      </c>
      <c r="F51" s="375">
        <v>140800</v>
      </c>
      <c r="J51" s="378"/>
    </row>
    <row r="52" spans="2:11" ht="17.25" customHeight="1">
      <c r="B52" s="374">
        <v>2715480</v>
      </c>
      <c r="C52" s="375">
        <v>2434209</v>
      </c>
      <c r="D52" s="376" t="s">
        <v>549</v>
      </c>
      <c r="E52" s="377">
        <v>5100</v>
      </c>
      <c r="F52" s="375">
        <v>223588</v>
      </c>
      <c r="J52" s="123" t="s">
        <v>550</v>
      </c>
      <c r="K52" s="379">
        <f>C51+C52+C53+C54+C55+C57+C59+C62+C63+C65+C67+C70</f>
        <v>6197511.850000001</v>
      </c>
    </row>
    <row r="53" spans="2:10" ht="17.25" customHeight="1">
      <c r="B53" s="374">
        <v>102120</v>
      </c>
      <c r="C53" s="375">
        <v>99000</v>
      </c>
      <c r="D53" s="376" t="s">
        <v>551</v>
      </c>
      <c r="E53" s="377">
        <v>5120</v>
      </c>
      <c r="F53" s="375">
        <v>8300</v>
      </c>
      <c r="J53" s="378"/>
    </row>
    <row r="54" spans="2:10" ht="17.25" customHeight="1">
      <c r="B54" s="374">
        <v>870000</v>
      </c>
      <c r="C54" s="375">
        <v>820800</v>
      </c>
      <c r="D54" s="376" t="s">
        <v>552</v>
      </c>
      <c r="E54" s="377">
        <v>5130</v>
      </c>
      <c r="F54" s="375">
        <v>72500</v>
      </c>
      <c r="J54" s="378"/>
    </row>
    <row r="55" spans="2:10" ht="17.25" customHeight="1">
      <c r="B55" s="374">
        <v>2321177</v>
      </c>
      <c r="C55" s="375">
        <v>1435894</v>
      </c>
      <c r="D55" s="376" t="s">
        <v>553</v>
      </c>
      <c r="E55" s="377">
        <v>5200</v>
      </c>
      <c r="F55" s="375">
        <v>145410</v>
      </c>
      <c r="J55" s="378"/>
    </row>
    <row r="56" spans="2:10" ht="17.25" customHeight="1">
      <c r="B56" s="374"/>
      <c r="C56" s="375">
        <v>701977</v>
      </c>
      <c r="D56" s="376" t="s">
        <v>553</v>
      </c>
      <c r="E56" s="377" t="s">
        <v>342</v>
      </c>
      <c r="F56" s="375">
        <v>701977</v>
      </c>
      <c r="J56" s="378"/>
    </row>
    <row r="57" spans="2:12" ht="17.25" customHeight="1">
      <c r="B57" s="374">
        <v>675673</v>
      </c>
      <c r="C57" s="375">
        <v>500269.29</v>
      </c>
      <c r="D57" s="376" t="s">
        <v>554</v>
      </c>
      <c r="E57" s="377">
        <v>5250</v>
      </c>
      <c r="F57" s="375">
        <v>55499.09</v>
      </c>
      <c r="J57" s="378"/>
      <c r="K57" s="333"/>
      <c r="L57" s="379"/>
    </row>
    <row r="58" spans="2:12" ht="17.25" customHeight="1">
      <c r="B58" s="374">
        <v>927027</v>
      </c>
      <c r="C58" s="375">
        <v>920239</v>
      </c>
      <c r="D58" s="376" t="s">
        <v>554</v>
      </c>
      <c r="E58" s="377">
        <v>6250</v>
      </c>
      <c r="F58" s="375">
        <v>0</v>
      </c>
      <c r="J58" s="378"/>
      <c r="K58" s="333"/>
      <c r="L58" s="379"/>
    </row>
    <row r="59" spans="2:10" ht="17.25" customHeight="1">
      <c r="B59" s="374">
        <v>389000</v>
      </c>
      <c r="C59" s="375">
        <v>371681.4</v>
      </c>
      <c r="D59" s="376" t="s">
        <v>555</v>
      </c>
      <c r="E59" s="377">
        <v>5270</v>
      </c>
      <c r="F59" s="375">
        <v>40803</v>
      </c>
      <c r="J59" s="378"/>
    </row>
    <row r="60" spans="2:10" ht="17.25" customHeight="1">
      <c r="B60" s="374">
        <v>763820</v>
      </c>
      <c r="C60" s="375">
        <v>417724.95</v>
      </c>
      <c r="D60" s="376" t="s">
        <v>555</v>
      </c>
      <c r="E60" s="377">
        <v>6270</v>
      </c>
      <c r="F60" s="375">
        <v>126369.18</v>
      </c>
      <c r="J60" s="378"/>
    </row>
    <row r="61" spans="2:10" ht="17.25" customHeight="1">
      <c r="B61" s="374"/>
      <c r="C61" s="375">
        <v>116346.5</v>
      </c>
      <c r="D61" s="376" t="s">
        <v>555</v>
      </c>
      <c r="E61" s="377" t="s">
        <v>332</v>
      </c>
      <c r="F61" s="375">
        <v>116346.5</v>
      </c>
      <c r="J61" s="378"/>
    </row>
    <row r="62" spans="2:10" ht="17.25" customHeight="1">
      <c r="B62" s="374">
        <v>148000</v>
      </c>
      <c r="C62" s="375">
        <v>124708.16</v>
      </c>
      <c r="D62" s="376" t="s">
        <v>556</v>
      </c>
      <c r="E62" s="377">
        <v>5300</v>
      </c>
      <c r="F62" s="375">
        <v>21826.31</v>
      </c>
      <c r="J62" s="378"/>
    </row>
    <row r="63" spans="2:10" ht="17.25" customHeight="1">
      <c r="B63" s="374">
        <v>0</v>
      </c>
      <c r="C63" s="375">
        <v>0</v>
      </c>
      <c r="D63" s="376" t="s">
        <v>557</v>
      </c>
      <c r="E63" s="377">
        <v>5400</v>
      </c>
      <c r="F63" s="375">
        <v>0</v>
      </c>
      <c r="J63" s="378"/>
    </row>
    <row r="64" spans="2:10" ht="17.25" customHeight="1">
      <c r="B64" s="374">
        <v>1332600</v>
      </c>
      <c r="C64" s="375">
        <v>1235732.71</v>
      </c>
      <c r="D64" s="376" t="s">
        <v>557</v>
      </c>
      <c r="E64" s="377">
        <v>6400</v>
      </c>
      <c r="F64" s="375">
        <v>100000</v>
      </c>
      <c r="J64" s="378"/>
    </row>
    <row r="65" spans="2:10" ht="17.25" customHeight="1">
      <c r="B65" s="374">
        <v>0</v>
      </c>
      <c r="C65" s="375">
        <v>0</v>
      </c>
      <c r="D65" s="376" t="s">
        <v>558</v>
      </c>
      <c r="E65" s="377">
        <v>5450</v>
      </c>
      <c r="F65" s="375">
        <v>0</v>
      </c>
      <c r="J65" s="378"/>
    </row>
    <row r="66" spans="2:10" ht="17.25" customHeight="1">
      <c r="B66" s="374">
        <v>611900</v>
      </c>
      <c r="C66" s="375">
        <v>610700</v>
      </c>
      <c r="D66" s="376" t="s">
        <v>558</v>
      </c>
      <c r="E66" s="377">
        <v>6450</v>
      </c>
      <c r="F66" s="375">
        <v>15000</v>
      </c>
      <c r="J66" s="378"/>
    </row>
    <row r="67" spans="2:10" ht="17.25" customHeight="1">
      <c r="B67" s="374">
        <v>0</v>
      </c>
      <c r="C67" s="375">
        <v>0</v>
      </c>
      <c r="D67" s="376" t="s">
        <v>559</v>
      </c>
      <c r="E67" s="377">
        <v>5500</v>
      </c>
      <c r="F67" s="375">
        <v>0</v>
      </c>
      <c r="J67" s="378"/>
    </row>
    <row r="68" spans="2:10" ht="17.25" customHeight="1">
      <c r="B68" s="374">
        <v>1000000</v>
      </c>
      <c r="C68" s="375">
        <v>796000</v>
      </c>
      <c r="D68" s="376" t="s">
        <v>559</v>
      </c>
      <c r="E68" s="377">
        <v>6500</v>
      </c>
      <c r="F68" s="375">
        <v>398000</v>
      </c>
      <c r="J68" s="378"/>
    </row>
    <row r="69" spans="2:10" ht="17.25" customHeight="1">
      <c r="B69" s="374"/>
      <c r="C69" s="375">
        <v>198998</v>
      </c>
      <c r="D69" s="376" t="s">
        <v>559</v>
      </c>
      <c r="E69" s="377" t="s">
        <v>332</v>
      </c>
      <c r="F69" s="375">
        <v>198998</v>
      </c>
      <c r="J69" s="378"/>
    </row>
    <row r="70" spans="2:10" ht="17.25" customHeight="1">
      <c r="B70" s="374">
        <v>0</v>
      </c>
      <c r="C70" s="375">
        <v>0</v>
      </c>
      <c r="D70" s="376" t="s">
        <v>560</v>
      </c>
      <c r="E70" s="377">
        <v>5550</v>
      </c>
      <c r="F70" s="375">
        <v>0</v>
      </c>
      <c r="J70" s="378"/>
    </row>
    <row r="71" spans="2:10" ht="17.25" customHeight="1">
      <c r="B71" s="355">
        <v>1754000</v>
      </c>
      <c r="C71" s="375">
        <v>1521000</v>
      </c>
      <c r="D71" s="123" t="s">
        <v>560</v>
      </c>
      <c r="E71" s="367">
        <v>6550</v>
      </c>
      <c r="F71" s="357">
        <v>145000</v>
      </c>
      <c r="J71" s="378"/>
    </row>
    <row r="72" spans="2:10" ht="17.25" customHeight="1" thickBot="1">
      <c r="B72" s="362">
        <f>SUM(B51:B71)</f>
        <v>14090371</v>
      </c>
      <c r="C72" s="380">
        <f>SUM(C51:C71)</f>
        <v>12716230.010000002</v>
      </c>
      <c r="D72" s="381"/>
      <c r="E72" s="367"/>
      <c r="F72" s="364">
        <f>SUM(F51:F71)</f>
        <v>2510417.08</v>
      </c>
      <c r="J72" s="373"/>
    </row>
    <row r="73" spans="2:10" ht="17.25" customHeight="1" thickTop="1">
      <c r="B73" s="382"/>
      <c r="C73" s="383">
        <v>2137969.7</v>
      </c>
      <c r="D73" s="384" t="s">
        <v>377</v>
      </c>
      <c r="E73" s="350">
        <v>700</v>
      </c>
      <c r="F73" s="385">
        <v>442506.28</v>
      </c>
      <c r="J73" s="373"/>
    </row>
    <row r="74" spans="2:10" ht="17.25" customHeight="1">
      <c r="B74" s="382"/>
      <c r="C74" s="383">
        <v>1124340</v>
      </c>
      <c r="D74" s="384" t="s">
        <v>561</v>
      </c>
      <c r="E74" s="350"/>
      <c r="F74" s="385">
        <v>531540</v>
      </c>
      <c r="J74" s="373"/>
    </row>
    <row r="75" spans="2:10" ht="17.25" customHeight="1">
      <c r="B75" s="382"/>
      <c r="C75" s="383">
        <v>2105500</v>
      </c>
      <c r="D75" s="384" t="s">
        <v>562</v>
      </c>
      <c r="E75" s="350"/>
      <c r="F75" s="385">
        <v>209000</v>
      </c>
      <c r="J75" s="373"/>
    </row>
    <row r="76" spans="2:10" ht="17.25" customHeight="1">
      <c r="B76" s="382"/>
      <c r="C76" s="383">
        <v>33000</v>
      </c>
      <c r="D76" s="384" t="s">
        <v>563</v>
      </c>
      <c r="E76" s="350"/>
      <c r="F76" s="385">
        <v>3000</v>
      </c>
      <c r="J76" s="373"/>
    </row>
    <row r="77" spans="2:10" ht="17.25" customHeight="1">
      <c r="B77" s="382"/>
      <c r="C77" s="383">
        <v>988672.9</v>
      </c>
      <c r="D77" s="384" t="s">
        <v>564</v>
      </c>
      <c r="E77" s="350"/>
      <c r="F77" s="385">
        <v>0</v>
      </c>
      <c r="J77" s="373"/>
    </row>
    <row r="78" spans="2:6" ht="17.25" customHeight="1">
      <c r="B78" s="382"/>
      <c r="C78" s="383">
        <v>593443</v>
      </c>
      <c r="D78" s="384" t="s">
        <v>331</v>
      </c>
      <c r="E78" s="350"/>
      <c r="F78" s="385">
        <v>0</v>
      </c>
    </row>
    <row r="79" spans="2:6" ht="17.25" customHeight="1">
      <c r="B79" s="382"/>
      <c r="C79" s="383">
        <v>260875</v>
      </c>
      <c r="D79" s="384" t="s">
        <v>332</v>
      </c>
      <c r="E79" s="350"/>
      <c r="F79" s="385">
        <v>0</v>
      </c>
    </row>
    <row r="80" spans="2:6" ht="17.25" customHeight="1">
      <c r="B80" s="366"/>
      <c r="C80" s="386">
        <v>130162.26</v>
      </c>
      <c r="D80" s="384" t="s">
        <v>378</v>
      </c>
      <c r="E80" s="367">
        <v>900</v>
      </c>
      <c r="F80" s="366">
        <f>'[1]หมายเหตุประกอบงบ'!C70</f>
        <v>6643.47</v>
      </c>
    </row>
    <row r="81" spans="2:6" ht="17.25" customHeight="1">
      <c r="B81" s="387"/>
      <c r="C81" s="386">
        <v>6000</v>
      </c>
      <c r="D81" s="388" t="s">
        <v>32</v>
      </c>
      <c r="E81" s="367"/>
      <c r="F81" s="357">
        <v>6000</v>
      </c>
    </row>
    <row r="82" spans="2:6" ht="17.25" customHeight="1">
      <c r="B82" s="387"/>
      <c r="C82" s="383">
        <v>2081400</v>
      </c>
      <c r="D82" s="388" t="s">
        <v>334</v>
      </c>
      <c r="E82" s="377">
        <v>90</v>
      </c>
      <c r="F82" s="375">
        <v>133800</v>
      </c>
    </row>
    <row r="83" spans="2:6" ht="17.25" customHeight="1">
      <c r="B83" s="373"/>
      <c r="C83" s="383">
        <v>2094500</v>
      </c>
      <c r="D83" s="388" t="s">
        <v>31</v>
      </c>
      <c r="E83" s="389"/>
      <c r="F83" s="390">
        <v>170500</v>
      </c>
    </row>
    <row r="84" spans="3:6" ht="17.25" customHeight="1">
      <c r="C84" s="391">
        <f>SUM(C73:C83)</f>
        <v>11555862.86</v>
      </c>
      <c r="D84" s="376"/>
      <c r="E84" s="392"/>
      <c r="F84" s="393">
        <f>SUM(F73:F83)</f>
        <v>1502989.75</v>
      </c>
    </row>
    <row r="85" spans="3:6" ht="17.25" customHeight="1">
      <c r="C85" s="368">
        <f>SUM(C84,C72)</f>
        <v>24272092.87</v>
      </c>
      <c r="D85" s="394" t="s">
        <v>565</v>
      </c>
      <c r="E85" s="387"/>
      <c r="F85" s="395">
        <f>SUM(F84,F72)</f>
        <v>4013406.83</v>
      </c>
    </row>
    <row r="86" spans="3:6" ht="17.25" customHeight="1">
      <c r="C86" s="357">
        <f>C34-C85</f>
        <v>482325.08999999985</v>
      </c>
      <c r="D86" s="396" t="s">
        <v>566</v>
      </c>
      <c r="E86" s="387"/>
      <c r="F86" s="397">
        <f>F34-F85</f>
        <v>-454131.4400000004</v>
      </c>
    </row>
    <row r="87" spans="3:6" ht="17.25" customHeight="1">
      <c r="C87" s="357"/>
      <c r="D87" s="394" t="s">
        <v>567</v>
      </c>
      <c r="E87" s="387"/>
      <c r="F87" s="357"/>
    </row>
    <row r="88" spans="3:6" ht="17.25" customHeight="1">
      <c r="C88" s="357">
        <v>0</v>
      </c>
      <c r="D88" s="396" t="s">
        <v>568</v>
      </c>
      <c r="E88" s="387"/>
      <c r="F88" s="398"/>
    </row>
    <row r="89" spans="3:11" ht="17.25" customHeight="1" thickBot="1">
      <c r="C89" s="363">
        <f>C10+C86</f>
        <v>11805463.47</v>
      </c>
      <c r="D89" s="394" t="s">
        <v>569</v>
      </c>
      <c r="E89" s="387"/>
      <c r="F89" s="364">
        <f>F10+F86</f>
        <v>11805463.469999999</v>
      </c>
      <c r="J89" s="379">
        <f>F89</f>
        <v>11805463.469999999</v>
      </c>
      <c r="K89" s="379">
        <f>'[1]งบทดลอง'!H9</f>
        <v>11805463.47</v>
      </c>
    </row>
    <row r="90" ht="17.25" customHeight="1" thickTop="1"/>
    <row r="91" spans="10:11" ht="17.25" customHeight="1">
      <c r="J91" s="379"/>
      <c r="K91" s="379">
        <f>K89-J89</f>
        <v>0</v>
      </c>
    </row>
    <row r="92" ht="17.25" customHeight="1"/>
    <row r="93" spans="2:11" ht="17.25" customHeight="1">
      <c r="B93" s="399"/>
      <c r="C93" s="400"/>
      <c r="D93" s="401"/>
      <c r="E93" s="401"/>
      <c r="F93" s="401"/>
      <c r="K93" s="333"/>
    </row>
    <row r="94" spans="2:11" ht="17.25" customHeight="1">
      <c r="B94" s="399"/>
      <c r="C94" s="400"/>
      <c r="D94" s="401"/>
      <c r="E94" s="401"/>
      <c r="F94" s="401"/>
      <c r="J94" s="379">
        <f>J89-C89</f>
        <v>0</v>
      </c>
      <c r="K94" s="379">
        <f>K91-K93</f>
        <v>0</v>
      </c>
    </row>
    <row r="95" spans="2:6" ht="17.25" customHeight="1">
      <c r="B95" s="399"/>
      <c r="C95" s="400"/>
      <c r="D95" s="402"/>
      <c r="E95" s="402"/>
      <c r="F95" s="402"/>
    </row>
    <row r="96" spans="2:6" ht="19.5">
      <c r="B96" s="400"/>
      <c r="C96" s="400"/>
      <c r="D96" s="402"/>
      <c r="E96" s="400"/>
      <c r="F96" s="400"/>
    </row>
  </sheetData>
  <mergeCells count="5">
    <mergeCell ref="B4:F4"/>
    <mergeCell ref="B7:C7"/>
    <mergeCell ref="B47:C47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4"/>
  </sheetPr>
  <dimension ref="B1:H129"/>
  <sheetViews>
    <sheetView workbookViewId="0" topLeftCell="A19">
      <selection activeCell="J43" sqref="J43"/>
    </sheetView>
  </sheetViews>
  <sheetFormatPr defaultColWidth="9.140625" defaultRowHeight="21.75"/>
  <cols>
    <col min="1" max="1" width="8.28125" style="183" customWidth="1"/>
    <col min="2" max="2" width="50.28125" style="183" customWidth="1"/>
    <col min="3" max="3" width="11.7109375" style="183" customWidth="1"/>
    <col min="4" max="5" width="21.421875" style="224" customWidth="1"/>
    <col min="6" max="6" width="4.8515625" style="183" customWidth="1"/>
    <col min="7" max="7" width="13.00390625" style="184" customWidth="1"/>
    <col min="8" max="8" width="13.8515625" style="183" customWidth="1"/>
    <col min="9" max="16384" width="9.140625" style="183" customWidth="1"/>
  </cols>
  <sheetData>
    <row r="1" spans="2:5" ht="18" customHeight="1">
      <c r="B1" s="484" t="s">
        <v>335</v>
      </c>
      <c r="C1" s="484"/>
      <c r="D1" s="484"/>
      <c r="E1" s="484"/>
    </row>
    <row r="2" spans="2:5" ht="18" customHeight="1">
      <c r="B2" s="484" t="s">
        <v>54</v>
      </c>
      <c r="C2" s="484"/>
      <c r="D2" s="484"/>
      <c r="E2" s="484"/>
    </row>
    <row r="3" spans="2:5" ht="18" customHeight="1">
      <c r="B3" s="484" t="s">
        <v>55</v>
      </c>
      <c r="C3" s="484"/>
      <c r="D3" s="484"/>
      <c r="E3" s="484"/>
    </row>
    <row r="4" spans="2:5" ht="5.25" customHeight="1">
      <c r="B4" s="185"/>
      <c r="C4" s="185"/>
      <c r="D4" s="186"/>
      <c r="E4" s="187"/>
    </row>
    <row r="5" spans="2:5" ht="6.75" customHeight="1">
      <c r="B5" s="188"/>
      <c r="C5" s="189"/>
      <c r="D5" s="190"/>
      <c r="E5" s="190"/>
    </row>
    <row r="6" spans="2:5" ht="18.75">
      <c r="B6" s="191" t="s">
        <v>317</v>
      </c>
      <c r="C6" s="191" t="s">
        <v>309</v>
      </c>
      <c r="D6" s="192" t="s">
        <v>323</v>
      </c>
      <c r="E6" s="192" t="s">
        <v>316</v>
      </c>
    </row>
    <row r="7" spans="2:5" ht="18.75">
      <c r="B7" s="193"/>
      <c r="C7" s="194" t="s">
        <v>310</v>
      </c>
      <c r="D7" s="195"/>
      <c r="E7" s="195"/>
    </row>
    <row r="8" spans="2:5" ht="18.75">
      <c r="B8" s="196" t="s">
        <v>324</v>
      </c>
      <c r="C8" s="197" t="s">
        <v>336</v>
      </c>
      <c r="D8" s="198">
        <f>'[1]กระดาษทำการงบทดลอง '!I8</f>
        <v>0</v>
      </c>
      <c r="E8" s="199"/>
    </row>
    <row r="9" spans="2:8" ht="18.75">
      <c r="B9" s="196" t="s">
        <v>337</v>
      </c>
      <c r="C9" s="200">
        <v>21</v>
      </c>
      <c r="D9" s="198">
        <f>'[1]กระดาษทำการงบทดลอง '!I9</f>
        <v>1330784.25</v>
      </c>
      <c r="E9" s="201"/>
      <c r="H9" s="202">
        <f>SUM(D8:D13)</f>
        <v>11805463.47</v>
      </c>
    </row>
    <row r="10" spans="2:8" ht="18.75">
      <c r="B10" s="196" t="s">
        <v>338</v>
      </c>
      <c r="C10" s="200">
        <v>22</v>
      </c>
      <c r="D10" s="198">
        <f>'[1]กระดาษทำการงบทดลอง '!I10</f>
        <v>8165556.96</v>
      </c>
      <c r="E10" s="201"/>
      <c r="H10" s="202"/>
    </row>
    <row r="11" spans="2:8" ht="18.75">
      <c r="B11" s="203" t="s">
        <v>339</v>
      </c>
      <c r="C11" s="200">
        <v>22</v>
      </c>
      <c r="D11" s="198">
        <f>'[1]กระดาษทำการงบทดลอง '!I11</f>
        <v>1508969.0299999998</v>
      </c>
      <c r="E11" s="201"/>
      <c r="H11" s="202"/>
    </row>
    <row r="12" spans="2:8" ht="18.75">
      <c r="B12" s="203" t="s">
        <v>340</v>
      </c>
      <c r="C12" s="200">
        <v>22</v>
      </c>
      <c r="D12" s="198">
        <f>'[1]กระดาษทำการงบทดลอง '!I12</f>
        <v>780673.06</v>
      </c>
      <c r="E12" s="201"/>
      <c r="H12" s="202"/>
    </row>
    <row r="13" spans="2:8" ht="18.75">
      <c r="B13" s="203" t="s">
        <v>341</v>
      </c>
      <c r="C13" s="200">
        <v>22</v>
      </c>
      <c r="D13" s="198">
        <f>'[1]กระดาษทำการงบทดลอง '!I13</f>
        <v>19480.170000000002</v>
      </c>
      <c r="E13" s="201"/>
      <c r="H13" s="202">
        <f>H9-H12</f>
        <v>11805463.47</v>
      </c>
    </row>
    <row r="14" spans="2:8" ht="18.75">
      <c r="B14" s="203" t="s">
        <v>4</v>
      </c>
      <c r="C14" s="200">
        <v>90</v>
      </c>
      <c r="D14" s="198">
        <f>'[1]กระดาษทำการงบทดลอง '!I14</f>
        <v>1956.6899999999998</v>
      </c>
      <c r="E14" s="201"/>
      <c r="H14" s="202"/>
    </row>
    <row r="15" spans="2:5" ht="18.75">
      <c r="B15" s="196" t="s">
        <v>56</v>
      </c>
      <c r="C15" s="200"/>
      <c r="D15" s="198">
        <f>'[1]กระดาษทำการงบทดลอง '!I15</f>
        <v>241056</v>
      </c>
      <c r="E15" s="201"/>
    </row>
    <row r="16" spans="2:8" ht="18.75">
      <c r="B16" s="203" t="s">
        <v>334</v>
      </c>
      <c r="C16" s="200">
        <v>90</v>
      </c>
      <c r="D16" s="198">
        <f>'[1]กระดาษทำการงบทดลอง '!I16</f>
        <v>0</v>
      </c>
      <c r="E16" s="201"/>
      <c r="H16" s="202">
        <f>SUM(D9:D13)</f>
        <v>11805463.47</v>
      </c>
    </row>
    <row r="17" spans="2:8" ht="18.75">
      <c r="B17" s="203" t="s">
        <v>31</v>
      </c>
      <c r="C17" s="200"/>
      <c r="D17" s="198">
        <f>'[1]กระดาษทำการงบทดลอง '!I17</f>
        <v>0</v>
      </c>
      <c r="E17" s="201"/>
      <c r="H17" s="202"/>
    </row>
    <row r="18" spans="2:8" ht="18.75">
      <c r="B18" s="203" t="s">
        <v>32</v>
      </c>
      <c r="C18" s="200"/>
      <c r="D18" s="198">
        <f>'[1]กระดาษทำการงบทดลอง '!I18</f>
        <v>6000</v>
      </c>
      <c r="E18" s="201"/>
      <c r="H18" s="202"/>
    </row>
    <row r="19" spans="2:5" ht="18.75">
      <c r="B19" s="203" t="s">
        <v>376</v>
      </c>
      <c r="C19" s="200">
        <v>0</v>
      </c>
      <c r="D19" s="198">
        <f>'[1]กระดาษทำการงบทดลอง '!I19</f>
        <v>410950</v>
      </c>
      <c r="E19" s="201"/>
    </row>
    <row r="20" spans="2:5" ht="18.75">
      <c r="B20" s="203" t="s">
        <v>367</v>
      </c>
      <c r="C20" s="200">
        <v>100</v>
      </c>
      <c r="D20" s="198">
        <f>'[1]กระดาษทำการงบทดลอง '!I20</f>
        <v>2434209</v>
      </c>
      <c r="E20" s="201"/>
    </row>
    <row r="21" spans="2:5" ht="18.75">
      <c r="B21" s="203" t="s">
        <v>368</v>
      </c>
      <c r="C21" s="200">
        <v>120</v>
      </c>
      <c r="D21" s="198">
        <f>'[1]กระดาษทำการงบทดลอง '!I21</f>
        <v>99000</v>
      </c>
      <c r="E21" s="201"/>
    </row>
    <row r="22" spans="2:5" ht="18.75">
      <c r="B22" s="203" t="s">
        <v>369</v>
      </c>
      <c r="C22" s="204">
        <v>130</v>
      </c>
      <c r="D22" s="198">
        <f>'[1]กระดาษทำการงบทดลอง '!I22</f>
        <v>820800</v>
      </c>
      <c r="E22" s="201"/>
    </row>
    <row r="23" spans="2:5" ht="18.75">
      <c r="B23" s="203" t="s">
        <v>370</v>
      </c>
      <c r="C23" s="204">
        <v>200</v>
      </c>
      <c r="D23" s="198">
        <f>'[1]กระดาษทำการงบทดลอง '!I23</f>
        <v>1435894</v>
      </c>
      <c r="E23" s="201"/>
    </row>
    <row r="24" spans="2:5" ht="18.75">
      <c r="B24" s="203" t="s">
        <v>370</v>
      </c>
      <c r="C24" s="204" t="s">
        <v>342</v>
      </c>
      <c r="D24" s="198">
        <f>'[1]กระดาษทำการงบทดลอง '!I24</f>
        <v>701977</v>
      </c>
      <c r="E24" s="201"/>
    </row>
    <row r="25" spans="2:5" ht="18.75">
      <c r="B25" s="203" t="s">
        <v>371</v>
      </c>
      <c r="C25" s="204">
        <v>250</v>
      </c>
      <c r="D25" s="198">
        <f>'[1]กระดาษทำการงบทดลอง '!I25</f>
        <v>1420508.29</v>
      </c>
      <c r="E25" s="201"/>
    </row>
    <row r="26" spans="2:5" ht="18.75">
      <c r="B26" s="203" t="s">
        <v>372</v>
      </c>
      <c r="C26" s="204">
        <v>270</v>
      </c>
      <c r="D26" s="198">
        <f>'[1]กระดาษทำการงบทดลอง '!I26</f>
        <v>789406.3500000001</v>
      </c>
      <c r="E26" s="201"/>
    </row>
    <row r="27" spans="2:5" ht="18.75">
      <c r="B27" s="203" t="s">
        <v>372</v>
      </c>
      <c r="C27" s="204" t="s">
        <v>332</v>
      </c>
      <c r="D27" s="198">
        <f>'[1]กระดาษทำการงบทดลอง '!I27</f>
        <v>116346.5</v>
      </c>
      <c r="E27" s="201"/>
    </row>
    <row r="28" spans="2:5" ht="18.75">
      <c r="B28" s="203" t="s">
        <v>373</v>
      </c>
      <c r="C28" s="204">
        <v>300</v>
      </c>
      <c r="D28" s="198">
        <f>'[1]กระดาษทำการงบทดลอง '!I28</f>
        <v>124708.16</v>
      </c>
      <c r="E28" s="201"/>
    </row>
    <row r="29" spans="2:5" ht="18.75">
      <c r="B29" s="203" t="s">
        <v>326</v>
      </c>
      <c r="C29" s="204">
        <v>400</v>
      </c>
      <c r="D29" s="198">
        <f>'[1]กระดาษทำการงบทดลอง '!I29</f>
        <v>1235732.71</v>
      </c>
      <c r="E29" s="201"/>
    </row>
    <row r="30" spans="2:5" ht="18.75">
      <c r="B30" s="203" t="s">
        <v>343</v>
      </c>
      <c r="C30" s="204">
        <v>450</v>
      </c>
      <c r="D30" s="198">
        <f>'[1]กระดาษทำการงบทดลอง '!I30</f>
        <v>610700</v>
      </c>
      <c r="E30" s="201"/>
    </row>
    <row r="31" spans="2:5" ht="18.75">
      <c r="B31" s="203" t="s">
        <v>375</v>
      </c>
      <c r="C31" s="204">
        <v>500</v>
      </c>
      <c r="D31" s="198">
        <f>'[1]กระดาษทำการงบทดลอง '!I31</f>
        <v>796000</v>
      </c>
      <c r="E31" s="201"/>
    </row>
    <row r="32" spans="2:5" ht="18.75">
      <c r="B32" s="203" t="s">
        <v>375</v>
      </c>
      <c r="C32" s="204" t="s">
        <v>332</v>
      </c>
      <c r="D32" s="198">
        <f>'[1]กระดาษทำการงบทดลอง '!I32</f>
        <v>198998</v>
      </c>
      <c r="E32" s="201"/>
    </row>
    <row r="33" spans="2:5" ht="18.75">
      <c r="B33" s="203" t="s">
        <v>344</v>
      </c>
      <c r="C33" s="204">
        <v>550</v>
      </c>
      <c r="D33" s="198">
        <f>'[1]กระดาษทำการงบทดลอง '!I33</f>
        <v>1521000</v>
      </c>
      <c r="E33" s="201"/>
    </row>
    <row r="34" spans="2:5" ht="18.75">
      <c r="B34" s="203" t="s">
        <v>33</v>
      </c>
      <c r="C34" s="204">
        <v>3000</v>
      </c>
      <c r="D34" s="198">
        <f>'[1]กระดาษทำการงบทดลอง '!I34</f>
        <v>2105500</v>
      </c>
      <c r="E34" s="201"/>
    </row>
    <row r="35" spans="2:5" ht="18.75">
      <c r="B35" s="203" t="s">
        <v>34</v>
      </c>
      <c r="C35" s="204">
        <v>3000</v>
      </c>
      <c r="D35" s="198">
        <f>'[1]กระดาษทำการงบทดลอง '!I35</f>
        <v>33000</v>
      </c>
      <c r="E35" s="201"/>
    </row>
    <row r="36" spans="2:5" ht="18.75">
      <c r="B36" s="203" t="s">
        <v>35</v>
      </c>
      <c r="C36" s="204">
        <v>3000</v>
      </c>
      <c r="D36" s="198">
        <f>'[1]กระดาษทำการงบทดลอง '!I36</f>
        <v>988672.9</v>
      </c>
      <c r="E36" s="201"/>
    </row>
    <row r="37" spans="2:5" ht="18.75">
      <c r="B37" s="203" t="s">
        <v>36</v>
      </c>
      <c r="C37" s="204"/>
      <c r="D37" s="198">
        <f>'[1]กระดาษทำการงบทดลอง '!I37</f>
        <v>1124340</v>
      </c>
      <c r="E37" s="201"/>
    </row>
    <row r="38" spans="2:5" ht="18.75">
      <c r="B38" s="203" t="s">
        <v>345</v>
      </c>
      <c r="C38" s="204">
        <v>821</v>
      </c>
      <c r="D38" s="198"/>
      <c r="E38" s="201">
        <f>'[1]กระดาษทำการงบทดลอง '!J38:J46</f>
        <v>19007734.749999996</v>
      </c>
    </row>
    <row r="39" spans="2:5" ht="18.75">
      <c r="B39" s="203" t="s">
        <v>571</v>
      </c>
      <c r="C39" s="204">
        <v>900</v>
      </c>
      <c r="D39" s="198"/>
      <c r="E39" s="201">
        <f>'[1]กระดาษทำการงบทดลอง '!J39:J47</f>
        <v>512304.14</v>
      </c>
    </row>
    <row r="40" spans="2:5" ht="18.75">
      <c r="B40" s="203" t="s">
        <v>346</v>
      </c>
      <c r="C40" s="204">
        <v>600</v>
      </c>
      <c r="D40" s="198"/>
      <c r="E40" s="201">
        <f>'[1]กระดาษทำการงบทดลอง '!J40:J48</f>
        <v>315344.5</v>
      </c>
    </row>
    <row r="41" spans="2:5" ht="18.75">
      <c r="B41" s="203" t="s">
        <v>347</v>
      </c>
      <c r="C41" s="204"/>
      <c r="D41" s="198"/>
      <c r="E41" s="201">
        <f>'[1]กระดาษทำการงบทดลอง '!J41:J49</f>
        <v>701977</v>
      </c>
    </row>
    <row r="42" spans="2:5" ht="18.75">
      <c r="B42" s="203" t="s">
        <v>38</v>
      </c>
      <c r="C42" s="204"/>
      <c r="D42" s="198"/>
      <c r="E42" s="201">
        <f>'[1]กระดาษทำการงบทดลอง '!J42:J50</f>
        <v>65</v>
      </c>
    </row>
    <row r="43" spans="2:5" ht="18.75">
      <c r="B43" s="203" t="s">
        <v>39</v>
      </c>
      <c r="C43" s="204">
        <v>602</v>
      </c>
      <c r="D43" s="198"/>
      <c r="E43" s="201">
        <f>'[1]กระดาษทำการงบทดลอง '!J43</f>
        <v>7500</v>
      </c>
    </row>
    <row r="44" spans="2:5" ht="18.75">
      <c r="B44" s="203" t="s">
        <v>348</v>
      </c>
      <c r="C44" s="204">
        <v>3002</v>
      </c>
      <c r="D44" s="198"/>
      <c r="E44" s="201">
        <f>'[1]กระดาษทำการงบทดลอง '!J44</f>
        <v>1021729.06</v>
      </c>
    </row>
    <row r="45" spans="2:5" ht="18.75">
      <c r="B45" s="203" t="s">
        <v>349</v>
      </c>
      <c r="C45" s="204">
        <v>700</v>
      </c>
      <c r="D45" s="198"/>
      <c r="E45" s="201">
        <f>'[1]กระดาษทำการงบทดลอง '!J45</f>
        <v>2928096.0999999996</v>
      </c>
    </row>
    <row r="46" spans="2:5" ht="18.75">
      <c r="B46" s="205" t="s">
        <v>350</v>
      </c>
      <c r="C46" s="206">
        <v>703</v>
      </c>
      <c r="D46" s="207"/>
      <c r="E46" s="208">
        <f>'[1]กระดาษทำการงบทดลอง '!J46</f>
        <v>4527468.52</v>
      </c>
    </row>
    <row r="47" spans="2:8" ht="21.75" customHeight="1" thickBot="1">
      <c r="B47" s="209"/>
      <c r="C47" s="210"/>
      <c r="D47" s="211">
        <f>SUM(D8:D46)</f>
        <v>29022219.07</v>
      </c>
      <c r="E47" s="211">
        <f>SUM(งบทดลองก่อน!E38:E46)</f>
        <v>29022219.069999997</v>
      </c>
      <c r="G47" s="212"/>
      <c r="H47" s="213"/>
    </row>
    <row r="48" spans="2:7" s="213" customFormat="1" ht="8.25" customHeight="1" thickTop="1">
      <c r="B48" s="209"/>
      <c r="C48" s="214"/>
      <c r="D48" s="215"/>
      <c r="E48" s="215"/>
      <c r="G48" s="212"/>
    </row>
    <row r="49" spans="2:7" s="213" customFormat="1" ht="22.5" customHeight="1">
      <c r="B49" s="216"/>
      <c r="C49" s="216"/>
      <c r="D49" s="186"/>
      <c r="E49" s="186"/>
      <c r="G49" s="212"/>
    </row>
    <row r="50" spans="2:7" s="213" customFormat="1" ht="18.75" customHeight="1">
      <c r="B50" s="216"/>
      <c r="C50" s="216"/>
      <c r="D50" s="186"/>
      <c r="E50" s="186"/>
      <c r="G50" s="212"/>
    </row>
    <row r="51" spans="2:7" s="213" customFormat="1" ht="12.75" customHeight="1">
      <c r="B51" s="216"/>
      <c r="C51" s="216"/>
      <c r="D51" s="186"/>
      <c r="E51" s="186"/>
      <c r="G51" s="212"/>
    </row>
    <row r="52" spans="3:7" s="213" customFormat="1" ht="18.75">
      <c r="C52" s="217"/>
      <c r="D52" s="218"/>
      <c r="E52" s="219"/>
      <c r="G52" s="212"/>
    </row>
    <row r="53" spans="3:7" s="213" customFormat="1" ht="18.75">
      <c r="C53" s="217"/>
      <c r="D53" s="218"/>
      <c r="E53" s="219"/>
      <c r="G53" s="212"/>
    </row>
    <row r="54" spans="3:7" s="213" customFormat="1" ht="18.75">
      <c r="C54" s="217"/>
      <c r="D54" s="218"/>
      <c r="E54" s="219"/>
      <c r="G54" s="212"/>
    </row>
    <row r="55" spans="3:7" s="213" customFormat="1" ht="18.75">
      <c r="C55" s="217"/>
      <c r="D55" s="218"/>
      <c r="E55" s="219"/>
      <c r="G55" s="212"/>
    </row>
    <row r="56" spans="3:7" s="213" customFormat="1" ht="18.75">
      <c r="C56" s="217"/>
      <c r="D56" s="219"/>
      <c r="E56" s="219"/>
      <c r="G56" s="212"/>
    </row>
    <row r="57" spans="3:7" s="213" customFormat="1" ht="18.75">
      <c r="C57" s="217"/>
      <c r="D57" s="219"/>
      <c r="E57" s="219"/>
      <c r="G57" s="212"/>
    </row>
    <row r="58" spans="3:7" s="213" customFormat="1" ht="18.75">
      <c r="C58" s="217"/>
      <c r="D58" s="219"/>
      <c r="E58" s="219"/>
      <c r="G58" s="212"/>
    </row>
    <row r="59" spans="3:7" s="213" customFormat="1" ht="18.75">
      <c r="C59" s="217"/>
      <c r="D59" s="219"/>
      <c r="E59" s="219"/>
      <c r="G59" s="212"/>
    </row>
    <row r="60" spans="3:7" s="213" customFormat="1" ht="18.75">
      <c r="C60" s="217"/>
      <c r="D60" s="218"/>
      <c r="E60" s="219"/>
      <c r="G60" s="212"/>
    </row>
    <row r="61" spans="3:7" s="213" customFormat="1" ht="18.75">
      <c r="C61" s="217"/>
      <c r="D61" s="218"/>
      <c r="E61" s="219"/>
      <c r="G61" s="212"/>
    </row>
    <row r="62" spans="3:7" s="213" customFormat="1" ht="18.75">
      <c r="C62" s="217"/>
      <c r="D62" s="219"/>
      <c r="E62" s="219"/>
      <c r="G62" s="212"/>
    </row>
    <row r="63" spans="3:7" s="213" customFormat="1" ht="18.75">
      <c r="C63" s="214"/>
      <c r="D63" s="218"/>
      <c r="E63" s="219"/>
      <c r="G63" s="212"/>
    </row>
    <row r="64" spans="3:7" s="213" customFormat="1" ht="18.75">
      <c r="C64" s="214"/>
      <c r="D64" s="219"/>
      <c r="E64" s="218"/>
      <c r="G64" s="212"/>
    </row>
    <row r="65" spans="3:7" s="213" customFormat="1" ht="18.75">
      <c r="C65" s="214"/>
      <c r="D65" s="219"/>
      <c r="E65" s="218"/>
      <c r="G65" s="212"/>
    </row>
    <row r="66" spans="3:7" s="213" customFormat="1" ht="18.75">
      <c r="C66" s="214"/>
      <c r="D66" s="219"/>
      <c r="E66" s="218"/>
      <c r="G66" s="212"/>
    </row>
    <row r="67" spans="3:7" s="213" customFormat="1" ht="18.75">
      <c r="C67" s="214"/>
      <c r="D67" s="219"/>
      <c r="E67" s="218"/>
      <c r="G67" s="212"/>
    </row>
    <row r="68" spans="3:7" s="213" customFormat="1" ht="18.75">
      <c r="C68" s="214"/>
      <c r="D68" s="219"/>
      <c r="E68" s="218"/>
      <c r="G68" s="212"/>
    </row>
    <row r="69" spans="3:7" s="213" customFormat="1" ht="18.75">
      <c r="C69" s="214"/>
      <c r="D69" s="219"/>
      <c r="E69" s="218"/>
      <c r="G69" s="212"/>
    </row>
    <row r="70" spans="3:7" s="213" customFormat="1" ht="18.75">
      <c r="C70" s="214"/>
      <c r="D70" s="219"/>
      <c r="E70" s="219"/>
      <c r="G70" s="212"/>
    </row>
    <row r="71" spans="3:7" s="213" customFormat="1" ht="18.75">
      <c r="C71" s="214"/>
      <c r="D71" s="220"/>
      <c r="E71" s="220"/>
      <c r="G71" s="221"/>
    </row>
    <row r="72" spans="3:7" s="213" customFormat="1" ht="18.75">
      <c r="C72" s="214"/>
      <c r="D72" s="220"/>
      <c r="E72" s="220"/>
      <c r="G72" s="212"/>
    </row>
    <row r="73" spans="4:7" s="213" customFormat="1" ht="18.75">
      <c r="D73" s="222"/>
      <c r="E73" s="222"/>
      <c r="G73" s="212"/>
    </row>
    <row r="74" spans="4:7" s="213" customFormat="1" ht="18.75">
      <c r="D74" s="219"/>
      <c r="E74" s="222"/>
      <c r="G74" s="212"/>
    </row>
    <row r="75" spans="4:7" s="213" customFormat="1" ht="18.75">
      <c r="D75" s="219"/>
      <c r="E75" s="222"/>
      <c r="G75" s="212"/>
    </row>
    <row r="76" spans="4:7" s="213" customFormat="1" ht="18.75">
      <c r="D76" s="222"/>
      <c r="E76" s="223"/>
      <c r="G76" s="212"/>
    </row>
    <row r="77" spans="4:7" s="213" customFormat="1" ht="18.75">
      <c r="D77" s="222"/>
      <c r="E77" s="223"/>
      <c r="G77" s="212"/>
    </row>
    <row r="78" spans="4:7" s="213" customFormat="1" ht="18.75">
      <c r="D78" s="222"/>
      <c r="E78" s="222"/>
      <c r="G78" s="212"/>
    </row>
    <row r="79" spans="4:7" s="213" customFormat="1" ht="18.75">
      <c r="D79" s="222"/>
      <c r="E79" s="222"/>
      <c r="G79" s="212"/>
    </row>
    <row r="80" spans="4:7" s="213" customFormat="1" ht="18.75">
      <c r="D80" s="222"/>
      <c r="E80" s="222"/>
      <c r="G80" s="212"/>
    </row>
    <row r="81" spans="4:7" s="213" customFormat="1" ht="18.75">
      <c r="D81" s="222"/>
      <c r="E81" s="222"/>
      <c r="G81" s="212"/>
    </row>
    <row r="82" spans="4:7" s="213" customFormat="1" ht="18.75">
      <c r="D82" s="222"/>
      <c r="E82" s="222"/>
      <c r="G82" s="212"/>
    </row>
    <row r="83" spans="4:7" s="213" customFormat="1" ht="18.75">
      <c r="D83" s="222"/>
      <c r="E83" s="222"/>
      <c r="G83" s="212"/>
    </row>
    <row r="84" spans="4:7" s="213" customFormat="1" ht="18.75">
      <c r="D84" s="222"/>
      <c r="E84" s="222"/>
      <c r="G84" s="212"/>
    </row>
    <row r="85" spans="4:7" s="213" customFormat="1" ht="18.75">
      <c r="D85" s="222"/>
      <c r="E85" s="222"/>
      <c r="G85" s="212"/>
    </row>
    <row r="86" spans="4:7" s="213" customFormat="1" ht="18.75">
      <c r="D86" s="222"/>
      <c r="E86" s="222"/>
      <c r="G86" s="212"/>
    </row>
    <row r="87" spans="4:7" s="213" customFormat="1" ht="18.75">
      <c r="D87" s="222"/>
      <c r="E87" s="222"/>
      <c r="G87" s="212"/>
    </row>
    <row r="88" spans="4:7" s="213" customFormat="1" ht="18.75">
      <c r="D88" s="222"/>
      <c r="E88" s="222"/>
      <c r="G88" s="212"/>
    </row>
    <row r="89" spans="4:7" s="213" customFormat="1" ht="18.75">
      <c r="D89" s="222"/>
      <c r="E89" s="222"/>
      <c r="G89" s="212"/>
    </row>
    <row r="90" spans="4:7" s="213" customFormat="1" ht="18.75">
      <c r="D90" s="222"/>
      <c r="E90" s="222"/>
      <c r="G90" s="212"/>
    </row>
    <row r="91" spans="4:7" s="213" customFormat="1" ht="18.75">
      <c r="D91" s="222"/>
      <c r="E91" s="222"/>
      <c r="G91" s="212"/>
    </row>
    <row r="92" spans="4:7" s="213" customFormat="1" ht="18.75">
      <c r="D92" s="222"/>
      <c r="E92" s="222"/>
      <c r="G92" s="212"/>
    </row>
    <row r="93" spans="4:7" s="213" customFormat="1" ht="18.75">
      <c r="D93" s="222"/>
      <c r="E93" s="222"/>
      <c r="G93" s="212"/>
    </row>
    <row r="94" spans="4:7" s="213" customFormat="1" ht="18.75">
      <c r="D94" s="222"/>
      <c r="E94" s="222"/>
      <c r="G94" s="212"/>
    </row>
    <row r="95" spans="4:7" s="213" customFormat="1" ht="18.75">
      <c r="D95" s="222"/>
      <c r="E95" s="222"/>
      <c r="G95" s="212"/>
    </row>
    <row r="96" spans="4:7" s="213" customFormat="1" ht="18.75">
      <c r="D96" s="222"/>
      <c r="E96" s="222"/>
      <c r="G96" s="212"/>
    </row>
    <row r="97" spans="4:7" s="213" customFormat="1" ht="18.75">
      <c r="D97" s="222"/>
      <c r="E97" s="222"/>
      <c r="G97" s="212"/>
    </row>
    <row r="98" spans="4:7" s="213" customFormat="1" ht="18.75">
      <c r="D98" s="222"/>
      <c r="E98" s="222"/>
      <c r="G98" s="212"/>
    </row>
    <row r="99" spans="4:7" s="213" customFormat="1" ht="18.75">
      <c r="D99" s="222"/>
      <c r="E99" s="222"/>
      <c r="G99" s="212"/>
    </row>
    <row r="100" spans="4:7" s="213" customFormat="1" ht="18.75">
      <c r="D100" s="222"/>
      <c r="E100" s="222"/>
      <c r="G100" s="212"/>
    </row>
    <row r="101" spans="4:7" s="213" customFormat="1" ht="18.75">
      <c r="D101" s="222"/>
      <c r="E101" s="222"/>
      <c r="G101" s="212"/>
    </row>
    <row r="102" spans="4:7" s="213" customFormat="1" ht="18.75">
      <c r="D102" s="222"/>
      <c r="E102" s="222"/>
      <c r="G102" s="212"/>
    </row>
    <row r="103" spans="4:7" s="213" customFormat="1" ht="18.75">
      <c r="D103" s="222"/>
      <c r="E103" s="222"/>
      <c r="G103" s="212"/>
    </row>
    <row r="104" spans="4:7" s="213" customFormat="1" ht="18.75">
      <c r="D104" s="222"/>
      <c r="E104" s="222"/>
      <c r="G104" s="212"/>
    </row>
    <row r="105" spans="4:7" s="213" customFormat="1" ht="18.75">
      <c r="D105" s="222"/>
      <c r="E105" s="222"/>
      <c r="G105" s="212"/>
    </row>
    <row r="106" spans="4:7" s="213" customFormat="1" ht="18.75">
      <c r="D106" s="222"/>
      <c r="E106" s="222"/>
      <c r="G106" s="212"/>
    </row>
    <row r="107" spans="4:7" s="213" customFormat="1" ht="18.75">
      <c r="D107" s="222"/>
      <c r="E107" s="222"/>
      <c r="G107" s="212"/>
    </row>
    <row r="108" spans="4:7" s="213" customFormat="1" ht="18.75">
      <c r="D108" s="222"/>
      <c r="E108" s="222"/>
      <c r="G108" s="212"/>
    </row>
    <row r="109" spans="4:7" s="213" customFormat="1" ht="18.75">
      <c r="D109" s="222"/>
      <c r="E109" s="222"/>
      <c r="G109" s="212"/>
    </row>
    <row r="110" spans="4:7" s="213" customFormat="1" ht="18.75">
      <c r="D110" s="222"/>
      <c r="E110" s="222"/>
      <c r="G110" s="212"/>
    </row>
    <row r="111" spans="4:7" s="213" customFormat="1" ht="18.75">
      <c r="D111" s="222"/>
      <c r="E111" s="222"/>
      <c r="G111" s="212"/>
    </row>
    <row r="112" spans="4:7" s="213" customFormat="1" ht="18.75">
      <c r="D112" s="222"/>
      <c r="E112" s="222"/>
      <c r="G112" s="212"/>
    </row>
    <row r="113" spans="4:7" s="213" customFormat="1" ht="18.75">
      <c r="D113" s="222"/>
      <c r="E113" s="222"/>
      <c r="G113" s="212"/>
    </row>
    <row r="114" spans="4:7" s="213" customFormat="1" ht="18.75">
      <c r="D114" s="222"/>
      <c r="E114" s="222"/>
      <c r="G114" s="212"/>
    </row>
    <row r="115" spans="4:7" s="213" customFormat="1" ht="18.75">
      <c r="D115" s="222"/>
      <c r="E115" s="222"/>
      <c r="G115" s="212"/>
    </row>
    <row r="116" spans="4:7" s="213" customFormat="1" ht="18.75">
      <c r="D116" s="222"/>
      <c r="E116" s="222"/>
      <c r="G116" s="212"/>
    </row>
    <row r="117" spans="4:7" s="213" customFormat="1" ht="18.75">
      <c r="D117" s="222"/>
      <c r="E117" s="222"/>
      <c r="G117" s="212"/>
    </row>
    <row r="118" spans="4:7" s="213" customFormat="1" ht="18.75">
      <c r="D118" s="222"/>
      <c r="E118" s="222"/>
      <c r="G118" s="212"/>
    </row>
    <row r="119" spans="4:7" s="213" customFormat="1" ht="18.75">
      <c r="D119" s="222"/>
      <c r="E119" s="222"/>
      <c r="G119" s="212"/>
    </row>
    <row r="120" spans="4:7" s="213" customFormat="1" ht="18.75">
      <c r="D120" s="222"/>
      <c r="E120" s="222"/>
      <c r="G120" s="212"/>
    </row>
    <row r="121" spans="4:7" s="213" customFormat="1" ht="18.75">
      <c r="D121" s="222"/>
      <c r="E121" s="222"/>
      <c r="G121" s="212"/>
    </row>
    <row r="122" spans="4:7" s="213" customFormat="1" ht="18.75">
      <c r="D122" s="222"/>
      <c r="E122" s="222"/>
      <c r="G122" s="212"/>
    </row>
    <row r="123" spans="4:7" s="213" customFormat="1" ht="18.75">
      <c r="D123" s="222"/>
      <c r="E123" s="222"/>
      <c r="G123" s="212"/>
    </row>
    <row r="124" spans="4:7" s="213" customFormat="1" ht="18.75">
      <c r="D124" s="222"/>
      <c r="E124" s="222"/>
      <c r="G124" s="212"/>
    </row>
    <row r="125" spans="4:7" s="213" customFormat="1" ht="18.75">
      <c r="D125" s="222"/>
      <c r="E125" s="222"/>
      <c r="G125" s="212"/>
    </row>
    <row r="126" spans="4:7" s="213" customFormat="1" ht="18.75">
      <c r="D126" s="222"/>
      <c r="E126" s="222"/>
      <c r="G126" s="212"/>
    </row>
    <row r="127" spans="4:7" s="213" customFormat="1" ht="18.75">
      <c r="D127" s="222"/>
      <c r="E127" s="222"/>
      <c r="G127" s="212"/>
    </row>
    <row r="128" spans="4:8" s="213" customFormat="1" ht="18.75">
      <c r="D128" s="222"/>
      <c r="E128" s="222"/>
      <c r="G128" s="184"/>
      <c r="H128" s="183"/>
    </row>
    <row r="129" spans="2:5" ht="18.75">
      <c r="B129" s="213"/>
      <c r="C129" s="213"/>
      <c r="D129" s="222"/>
      <c r="E129" s="222"/>
    </row>
  </sheetData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F96"/>
  <sheetViews>
    <sheetView workbookViewId="0" topLeftCell="A73">
      <selection activeCell="I83" sqref="I83"/>
    </sheetView>
  </sheetViews>
  <sheetFormatPr defaultColWidth="9.140625" defaultRowHeight="21.75"/>
  <cols>
    <col min="1" max="1" width="57.28125" style="303" customWidth="1"/>
    <col min="2" max="2" width="11.421875" style="304" customWidth="1"/>
    <col min="3" max="3" width="12.57421875" style="305" customWidth="1"/>
    <col min="4" max="4" width="4.57421875" style="305" customWidth="1"/>
    <col min="5" max="5" width="12.00390625" style="306" customWidth="1"/>
    <col min="6" max="6" width="4.7109375" style="306" customWidth="1"/>
    <col min="7" max="16384" width="9.140625" style="303" customWidth="1"/>
  </cols>
  <sheetData>
    <row r="2" spans="1:6" ht="19.5">
      <c r="A2" s="485" t="s">
        <v>329</v>
      </c>
      <c r="B2" s="485"/>
      <c r="C2" s="485"/>
      <c r="D2" s="485"/>
      <c r="E2" s="485"/>
      <c r="F2" s="485"/>
    </row>
    <row r="3" spans="1:6" ht="19.5">
      <c r="A3" s="485" t="s">
        <v>128</v>
      </c>
      <c r="B3" s="485"/>
      <c r="C3" s="485"/>
      <c r="D3" s="485"/>
      <c r="E3" s="485"/>
      <c r="F3" s="485"/>
    </row>
    <row r="4" spans="1:6" ht="19.5">
      <c r="A4" s="485" t="s">
        <v>129</v>
      </c>
      <c r="B4" s="485"/>
      <c r="C4" s="485"/>
      <c r="D4" s="485"/>
      <c r="E4" s="485"/>
      <c r="F4" s="485"/>
    </row>
    <row r="5" ht="10.5" customHeight="1"/>
    <row r="6" spans="1:6" ht="19.5">
      <c r="A6" s="307"/>
      <c r="B6" s="308" t="s">
        <v>318</v>
      </c>
      <c r="C6" s="486" t="s">
        <v>325</v>
      </c>
      <c r="D6" s="486"/>
      <c r="E6" s="460" t="s">
        <v>130</v>
      </c>
      <c r="F6" s="460"/>
    </row>
    <row r="7" spans="1:6" ht="19.5">
      <c r="A7" s="309" t="s">
        <v>131</v>
      </c>
      <c r="B7" s="310"/>
      <c r="C7" s="311"/>
      <c r="D7" s="311"/>
      <c r="E7" s="312"/>
      <c r="F7" s="312"/>
    </row>
    <row r="8" spans="1:6" ht="19.5">
      <c r="A8" s="313" t="s">
        <v>132</v>
      </c>
      <c r="B8" s="314" t="s">
        <v>133</v>
      </c>
      <c r="C8" s="315"/>
      <c r="D8" s="315"/>
      <c r="E8" s="316"/>
      <c r="F8" s="316"/>
    </row>
    <row r="9" spans="1:6" ht="19.5">
      <c r="A9" s="313" t="s">
        <v>134</v>
      </c>
      <c r="B9" s="314" t="s">
        <v>135</v>
      </c>
      <c r="C9" s="315">
        <v>8000</v>
      </c>
      <c r="D9" s="315">
        <v>0</v>
      </c>
      <c r="E9" s="316">
        <v>14063</v>
      </c>
      <c r="F9" s="316">
        <v>0</v>
      </c>
    </row>
    <row r="10" spans="1:6" ht="19.5">
      <c r="A10" s="313" t="s">
        <v>136</v>
      </c>
      <c r="B10" s="314" t="s">
        <v>137</v>
      </c>
      <c r="C10" s="315">
        <v>62956</v>
      </c>
      <c r="D10" s="315">
        <v>0</v>
      </c>
      <c r="E10" s="316">
        <v>62283</v>
      </c>
      <c r="F10" s="316">
        <v>6</v>
      </c>
    </row>
    <row r="11" spans="1:6" ht="19.5">
      <c r="A11" s="313" t="s">
        <v>138</v>
      </c>
      <c r="B11" s="314" t="s">
        <v>139</v>
      </c>
      <c r="C11" s="315">
        <v>0</v>
      </c>
      <c r="D11" s="315"/>
      <c r="E11" s="316"/>
      <c r="F11" s="316"/>
    </row>
    <row r="12" spans="1:6" ht="19.5">
      <c r="A12" s="313" t="s">
        <v>140</v>
      </c>
      <c r="B12" s="314" t="s">
        <v>141</v>
      </c>
      <c r="C12" s="315">
        <v>0</v>
      </c>
      <c r="D12" s="315"/>
      <c r="E12" s="316"/>
      <c r="F12" s="316"/>
    </row>
    <row r="13" spans="1:6" ht="19.5">
      <c r="A13" s="313" t="s">
        <v>142</v>
      </c>
      <c r="B13" s="314" t="s">
        <v>143</v>
      </c>
      <c r="C13" s="315">
        <v>0</v>
      </c>
      <c r="D13" s="315"/>
      <c r="E13" s="316"/>
      <c r="F13" s="316"/>
    </row>
    <row r="14" spans="1:6" ht="19.5">
      <c r="A14" s="317" t="s">
        <v>144</v>
      </c>
      <c r="B14" s="318" t="s">
        <v>145</v>
      </c>
      <c r="C14" s="319">
        <v>0</v>
      </c>
      <c r="D14" s="319"/>
      <c r="E14" s="320"/>
      <c r="F14" s="320"/>
    </row>
    <row r="15" spans="1:6" ht="21">
      <c r="A15" s="321" t="s">
        <v>379</v>
      </c>
      <c r="B15" s="308"/>
      <c r="C15" s="322">
        <f>SUM(C9:C14)+INT(SUM(D9:D14)/100)</f>
        <v>70956</v>
      </c>
      <c r="D15" s="323">
        <f>MOD(SUM(D9:D14),100)</f>
        <v>0</v>
      </c>
      <c r="E15" s="324">
        <f>SUM(E9:E14)+INT(SUM(F9:F14)/100)</f>
        <v>76346</v>
      </c>
      <c r="F15" s="325">
        <f>MOD(SUM(F9:F14),100)</f>
        <v>6</v>
      </c>
    </row>
    <row r="16" spans="1:6" ht="19.5">
      <c r="A16" s="309" t="s">
        <v>146</v>
      </c>
      <c r="B16" s="310" t="s">
        <v>147</v>
      </c>
      <c r="C16" s="311"/>
      <c r="D16" s="311"/>
      <c r="E16" s="312"/>
      <c r="F16" s="312"/>
    </row>
    <row r="17" spans="1:6" ht="19.5">
      <c r="A17" s="313" t="s">
        <v>148</v>
      </c>
      <c r="B17" s="314" t="s">
        <v>149</v>
      </c>
      <c r="C17" s="315"/>
      <c r="D17" s="315"/>
      <c r="E17" s="316"/>
      <c r="F17" s="316"/>
    </row>
    <row r="18" spans="1:6" ht="19.5">
      <c r="A18" s="313" t="s">
        <v>150</v>
      </c>
      <c r="B18" s="314" t="s">
        <v>151</v>
      </c>
      <c r="C18" s="315"/>
      <c r="D18" s="315"/>
      <c r="E18" s="316"/>
      <c r="F18" s="316"/>
    </row>
    <row r="19" spans="1:6" ht="19.5">
      <c r="A19" s="313" t="s">
        <v>152</v>
      </c>
      <c r="B19" s="314" t="s">
        <v>153</v>
      </c>
      <c r="C19" s="315"/>
      <c r="D19" s="315"/>
      <c r="E19" s="316"/>
      <c r="F19" s="316"/>
    </row>
    <row r="20" spans="1:6" ht="19.5">
      <c r="A20" s="313" t="s">
        <v>154</v>
      </c>
      <c r="B20" s="314" t="s">
        <v>155</v>
      </c>
      <c r="C20" s="315"/>
      <c r="D20" s="315"/>
      <c r="E20" s="316"/>
      <c r="F20" s="316"/>
    </row>
    <row r="21" spans="1:6" ht="19.5">
      <c r="A21" s="313" t="s">
        <v>156</v>
      </c>
      <c r="B21" s="314" t="s">
        <v>157</v>
      </c>
      <c r="C21" s="315"/>
      <c r="D21" s="315"/>
      <c r="E21" s="316">
        <v>0</v>
      </c>
      <c r="F21" s="316">
        <v>0</v>
      </c>
    </row>
    <row r="22" spans="1:6" ht="19.5">
      <c r="A22" s="313" t="s">
        <v>158</v>
      </c>
      <c r="B22" s="314" t="s">
        <v>159</v>
      </c>
      <c r="C22" s="315"/>
      <c r="D22" s="315"/>
      <c r="E22" s="316"/>
      <c r="F22" s="316"/>
    </row>
    <row r="23" spans="1:6" ht="19.5">
      <c r="A23" s="313" t="s">
        <v>160</v>
      </c>
      <c r="B23" s="314" t="s">
        <v>161</v>
      </c>
      <c r="C23" s="315"/>
      <c r="D23" s="315"/>
      <c r="E23" s="316"/>
      <c r="F23" s="316"/>
    </row>
    <row r="24" spans="1:6" ht="19.5">
      <c r="A24" s="313" t="s">
        <v>162</v>
      </c>
      <c r="B24" s="314" t="s">
        <v>163</v>
      </c>
      <c r="C24" s="315"/>
      <c r="D24" s="315"/>
      <c r="E24" s="316"/>
      <c r="F24" s="316"/>
    </row>
    <row r="25" spans="1:6" ht="19.5">
      <c r="A25" s="313" t="s">
        <v>164</v>
      </c>
      <c r="B25" s="314"/>
      <c r="C25" s="315"/>
      <c r="D25" s="315"/>
      <c r="E25" s="316"/>
      <c r="F25" s="316"/>
    </row>
    <row r="26" spans="1:6" ht="19.5">
      <c r="A26" s="313" t="s">
        <v>165</v>
      </c>
      <c r="B26" s="314" t="s">
        <v>166</v>
      </c>
      <c r="C26" s="315"/>
      <c r="D26" s="315"/>
      <c r="E26" s="316"/>
      <c r="F26" s="316"/>
    </row>
    <row r="27" spans="1:6" ht="19.5">
      <c r="A27" s="313" t="s">
        <v>167</v>
      </c>
      <c r="B27" s="314" t="s">
        <v>168</v>
      </c>
      <c r="C27" s="315">
        <v>50</v>
      </c>
      <c r="D27" s="315">
        <v>0</v>
      </c>
      <c r="E27" s="316">
        <v>120</v>
      </c>
      <c r="F27" s="316">
        <v>0</v>
      </c>
    </row>
    <row r="28" spans="1:6" ht="19.5">
      <c r="A28" s="313" t="s">
        <v>169</v>
      </c>
      <c r="B28" s="314"/>
      <c r="C28" s="315"/>
      <c r="D28" s="315"/>
      <c r="E28" s="316"/>
      <c r="F28" s="316"/>
    </row>
    <row r="29" spans="1:6" ht="19.5">
      <c r="A29" s="313" t="s">
        <v>170</v>
      </c>
      <c r="B29" s="314" t="s">
        <v>171</v>
      </c>
      <c r="C29" s="315"/>
      <c r="D29" s="315"/>
      <c r="E29" s="316"/>
      <c r="F29" s="316"/>
    </row>
    <row r="30" spans="1:6" ht="19.5">
      <c r="A30" s="313" t="s">
        <v>172</v>
      </c>
      <c r="B30" s="314" t="s">
        <v>173</v>
      </c>
      <c r="C30" s="315"/>
      <c r="D30" s="315"/>
      <c r="E30" s="316"/>
      <c r="F30" s="316"/>
    </row>
    <row r="31" spans="1:6" ht="19.5">
      <c r="A31" s="313" t="s">
        <v>174</v>
      </c>
      <c r="B31" s="314" t="s">
        <v>175</v>
      </c>
      <c r="C31" s="315"/>
      <c r="D31" s="315"/>
      <c r="E31" s="316"/>
      <c r="F31" s="316"/>
    </row>
    <row r="32" spans="1:6" ht="19.5">
      <c r="A32" s="313" t="s">
        <v>176</v>
      </c>
      <c r="B32" s="314" t="s">
        <v>177</v>
      </c>
      <c r="C32" s="315"/>
      <c r="D32" s="315"/>
      <c r="E32" s="316"/>
      <c r="F32" s="316"/>
    </row>
    <row r="33" spans="1:6" ht="19.5">
      <c r="A33" s="313" t="s">
        <v>178</v>
      </c>
      <c r="B33" s="314" t="s">
        <v>179</v>
      </c>
      <c r="C33" s="315"/>
      <c r="D33" s="315"/>
      <c r="E33" s="316"/>
      <c r="F33" s="316"/>
    </row>
    <row r="34" spans="1:6" ht="19.5">
      <c r="A34" s="313" t="s">
        <v>180</v>
      </c>
      <c r="B34" s="314" t="s">
        <v>181</v>
      </c>
      <c r="C34" s="315"/>
      <c r="D34" s="315"/>
      <c r="E34" s="316"/>
      <c r="F34" s="316"/>
    </row>
    <row r="35" spans="1:6" ht="19.5">
      <c r="A35" s="313" t="s">
        <v>182</v>
      </c>
      <c r="B35" s="314" t="s">
        <v>183</v>
      </c>
      <c r="C35" s="315">
        <v>150</v>
      </c>
      <c r="D35" s="315">
        <v>0</v>
      </c>
      <c r="E35" s="316"/>
      <c r="F35" s="316"/>
    </row>
    <row r="36" spans="1:6" ht="19.5">
      <c r="A36" s="313" t="s">
        <v>184</v>
      </c>
      <c r="B36" s="314" t="s">
        <v>185</v>
      </c>
      <c r="C36" s="315"/>
      <c r="D36" s="315"/>
      <c r="E36" s="316"/>
      <c r="F36" s="316"/>
    </row>
    <row r="37" spans="1:6" ht="19.5">
      <c r="A37" s="313" t="s">
        <v>186</v>
      </c>
      <c r="B37" s="314" t="s">
        <v>187</v>
      </c>
      <c r="C37" s="315"/>
      <c r="D37" s="315"/>
      <c r="E37" s="316"/>
      <c r="F37" s="316"/>
    </row>
    <row r="38" spans="1:6" ht="19.5">
      <c r="A38" s="313" t="s">
        <v>188</v>
      </c>
      <c r="B38" s="314" t="s">
        <v>189</v>
      </c>
      <c r="C38" s="315">
        <v>34596</v>
      </c>
      <c r="D38" s="315">
        <v>0</v>
      </c>
      <c r="E38" s="316">
        <v>53022</v>
      </c>
      <c r="F38" s="316">
        <v>0</v>
      </c>
    </row>
    <row r="39" spans="1:6" ht="19.5">
      <c r="A39" s="313" t="s">
        <v>190</v>
      </c>
      <c r="B39" s="314" t="s">
        <v>191</v>
      </c>
      <c r="C39" s="315"/>
      <c r="D39" s="315"/>
      <c r="E39" s="316"/>
      <c r="F39" s="316"/>
    </row>
    <row r="40" spans="1:6" ht="19.5">
      <c r="A40" s="313" t="s">
        <v>192</v>
      </c>
      <c r="B40" s="314" t="s">
        <v>193</v>
      </c>
      <c r="C40" s="315"/>
      <c r="D40" s="315"/>
      <c r="E40" s="316">
        <v>6000</v>
      </c>
      <c r="F40" s="316">
        <v>0</v>
      </c>
    </row>
    <row r="41" spans="1:6" ht="19.5">
      <c r="A41" s="313" t="s">
        <v>194</v>
      </c>
      <c r="B41" s="314" t="s">
        <v>195</v>
      </c>
      <c r="C41" s="315"/>
      <c r="D41" s="315"/>
      <c r="E41" s="316"/>
      <c r="F41" s="316"/>
    </row>
    <row r="42" spans="1:6" ht="19.5">
      <c r="A42" s="313" t="s">
        <v>196</v>
      </c>
      <c r="B42" s="314" t="s">
        <v>197</v>
      </c>
      <c r="C42" s="315"/>
      <c r="D42" s="315"/>
      <c r="E42" s="316"/>
      <c r="F42" s="316"/>
    </row>
    <row r="43" spans="1:6" ht="19.5">
      <c r="A43" s="313" t="s">
        <v>198</v>
      </c>
      <c r="B43" s="314"/>
      <c r="C43" s="315"/>
      <c r="D43" s="315"/>
      <c r="E43" s="316"/>
      <c r="F43" s="316"/>
    </row>
    <row r="44" spans="1:6" ht="19.5">
      <c r="A44" s="313" t="s">
        <v>199</v>
      </c>
      <c r="B44" s="314" t="s">
        <v>200</v>
      </c>
      <c r="C44" s="315"/>
      <c r="D44" s="315"/>
      <c r="E44" s="316"/>
      <c r="F44" s="316"/>
    </row>
    <row r="45" spans="1:6" ht="19.5">
      <c r="A45" s="313" t="s">
        <v>201</v>
      </c>
      <c r="B45" s="314" t="s">
        <v>202</v>
      </c>
      <c r="C45" s="315">
        <v>2673</v>
      </c>
      <c r="D45" s="315">
        <v>0</v>
      </c>
      <c r="E45" s="316">
        <v>1641</v>
      </c>
      <c r="F45" s="316">
        <v>0</v>
      </c>
    </row>
    <row r="46" spans="1:6" ht="19.5">
      <c r="A46" s="313" t="s">
        <v>203</v>
      </c>
      <c r="B46" s="314" t="s">
        <v>204</v>
      </c>
      <c r="C46" s="315"/>
      <c r="D46" s="315"/>
      <c r="E46" s="316"/>
      <c r="F46" s="316"/>
    </row>
    <row r="47" spans="1:6" ht="19.5">
      <c r="A47" s="317" t="s">
        <v>205</v>
      </c>
      <c r="B47" s="318" t="s">
        <v>206</v>
      </c>
      <c r="C47" s="319"/>
      <c r="D47" s="319"/>
      <c r="E47" s="320"/>
      <c r="F47" s="320"/>
    </row>
    <row r="48" spans="1:6" ht="21">
      <c r="A48" s="321" t="s">
        <v>379</v>
      </c>
      <c r="B48" s="308"/>
      <c r="C48" s="322">
        <f>SUM(C17:C47)+INT(SUM(D17:D47)/100)</f>
        <v>37469</v>
      </c>
      <c r="D48" s="323">
        <f>MOD(SUM(D17:D47),100)</f>
        <v>0</v>
      </c>
      <c r="E48" s="324">
        <f>SUM(E17:E47)+INT(SUM(F17:F47)/100)</f>
        <v>60783</v>
      </c>
      <c r="F48" s="325">
        <f>MOD(SUM(F17:F47),100)</f>
        <v>0</v>
      </c>
    </row>
    <row r="49" spans="1:6" ht="19.5">
      <c r="A49" s="309" t="s">
        <v>207</v>
      </c>
      <c r="B49" s="310"/>
      <c r="C49" s="311"/>
      <c r="D49" s="311"/>
      <c r="E49" s="312"/>
      <c r="F49" s="312"/>
    </row>
    <row r="50" spans="1:6" ht="19.5">
      <c r="A50" s="313" t="s">
        <v>208</v>
      </c>
      <c r="B50" s="314" t="s">
        <v>209</v>
      </c>
      <c r="C50" s="315"/>
      <c r="D50" s="315"/>
      <c r="E50" s="316"/>
      <c r="F50" s="316"/>
    </row>
    <row r="51" spans="1:6" ht="19.5">
      <c r="A51" s="313" t="s">
        <v>210</v>
      </c>
      <c r="B51" s="314" t="s">
        <v>211</v>
      </c>
      <c r="C51" s="315"/>
      <c r="D51" s="315"/>
      <c r="E51" s="316"/>
      <c r="F51" s="316"/>
    </row>
    <row r="52" spans="1:6" ht="19.5">
      <c r="A52" s="313" t="s">
        <v>212</v>
      </c>
      <c r="B52" s="314" t="s">
        <v>213</v>
      </c>
      <c r="C52" s="315">
        <v>54543</v>
      </c>
      <c r="D52" s="315">
        <v>0</v>
      </c>
      <c r="E52" s="316">
        <v>37740</v>
      </c>
      <c r="F52" s="316">
        <v>71</v>
      </c>
    </row>
    <row r="53" spans="1:6" ht="19.5">
      <c r="A53" s="313" t="s">
        <v>214</v>
      </c>
      <c r="B53" s="314" t="s">
        <v>215</v>
      </c>
      <c r="C53" s="315"/>
      <c r="D53" s="315"/>
      <c r="E53" s="316"/>
      <c r="F53" s="316"/>
    </row>
    <row r="54" spans="1:6" ht="19.5">
      <c r="A54" s="317" t="s">
        <v>216</v>
      </c>
      <c r="B54" s="318" t="s">
        <v>217</v>
      </c>
      <c r="C54" s="319"/>
      <c r="D54" s="319"/>
      <c r="E54" s="320"/>
      <c r="F54" s="320"/>
    </row>
    <row r="55" spans="1:6" ht="21">
      <c r="A55" s="321" t="s">
        <v>379</v>
      </c>
      <c r="B55" s="308"/>
      <c r="C55" s="322">
        <f>SUM(C49:C54)+INT(SUM(D49:D54)/100)</f>
        <v>54543</v>
      </c>
      <c r="D55" s="323">
        <f>MOD(SUM(D49:D54),100)</f>
        <v>0</v>
      </c>
      <c r="E55" s="324">
        <f>SUM(E49:E54)+INT(SUM(F49:F54)/100)</f>
        <v>37740</v>
      </c>
      <c r="F55" s="325">
        <f>MOD(SUM(F49:F54),100)</f>
        <v>71</v>
      </c>
    </row>
    <row r="56" spans="1:6" ht="19.5">
      <c r="A56" s="309" t="s">
        <v>218</v>
      </c>
      <c r="B56" s="310" t="s">
        <v>219</v>
      </c>
      <c r="C56" s="311"/>
      <c r="D56" s="311"/>
      <c r="E56" s="312"/>
      <c r="F56" s="312"/>
    </row>
    <row r="57" spans="1:6" ht="19.5">
      <c r="A57" s="313" t="s">
        <v>220</v>
      </c>
      <c r="B57" s="314" t="s">
        <v>221</v>
      </c>
      <c r="C57" s="315"/>
      <c r="D57" s="315"/>
      <c r="E57" s="316"/>
      <c r="F57" s="316"/>
    </row>
    <row r="58" spans="1:6" ht="19.5">
      <c r="A58" s="313" t="s">
        <v>222</v>
      </c>
      <c r="B58" s="314" t="s">
        <v>223</v>
      </c>
      <c r="C58" s="315"/>
      <c r="D58" s="315"/>
      <c r="E58" s="316"/>
      <c r="F58" s="316"/>
    </row>
    <row r="59" spans="1:6" ht="19.5">
      <c r="A59" s="317" t="s">
        <v>224</v>
      </c>
      <c r="B59" s="318" t="s">
        <v>225</v>
      </c>
      <c r="C59" s="319"/>
      <c r="D59" s="319"/>
      <c r="E59" s="320"/>
      <c r="F59" s="320"/>
    </row>
    <row r="60" spans="1:6" ht="21">
      <c r="A60" s="326" t="s">
        <v>379</v>
      </c>
      <c r="B60" s="308"/>
      <c r="C60" s="322">
        <f>SUM(C57:C59)+INT(SUM(D57:D59)/100)</f>
        <v>0</v>
      </c>
      <c r="D60" s="323">
        <f>MOD(SUM(D57:D59),100)</f>
        <v>0</v>
      </c>
      <c r="E60" s="324">
        <f>SUM(E57:E59)+INT(SUM(F57:F59)/100)</f>
        <v>0</v>
      </c>
      <c r="F60" s="325">
        <f>MOD(SUM(F57:F59),100)</f>
        <v>0</v>
      </c>
    </row>
    <row r="61" spans="1:6" ht="19.5">
      <c r="A61" s="327" t="s">
        <v>226</v>
      </c>
      <c r="B61" s="310"/>
      <c r="C61" s="311"/>
      <c r="D61" s="311"/>
      <c r="E61" s="312"/>
      <c r="F61" s="312"/>
    </row>
    <row r="62" spans="1:6" ht="19.5">
      <c r="A62" s="313" t="s">
        <v>227</v>
      </c>
      <c r="B62" s="314" t="s">
        <v>228</v>
      </c>
      <c r="C62" s="315"/>
      <c r="D62" s="315"/>
      <c r="E62" s="316"/>
      <c r="F62" s="316"/>
    </row>
    <row r="63" spans="1:6" ht="19.5">
      <c r="A63" s="313" t="s">
        <v>229</v>
      </c>
      <c r="B63" s="314" t="s">
        <v>230</v>
      </c>
      <c r="C63" s="315">
        <v>150100</v>
      </c>
      <c r="D63" s="315">
        <v>0</v>
      </c>
      <c r="E63" s="316">
        <v>138900</v>
      </c>
      <c r="F63" s="316">
        <v>0</v>
      </c>
    </row>
    <row r="64" spans="1:6" ht="19.5">
      <c r="A64" s="313" t="s">
        <v>231</v>
      </c>
      <c r="B64" s="314" t="s">
        <v>232</v>
      </c>
      <c r="C64" s="315"/>
      <c r="D64" s="315"/>
      <c r="E64" s="316"/>
      <c r="F64" s="316"/>
    </row>
    <row r="65" spans="1:6" ht="19.5">
      <c r="A65" s="313" t="s">
        <v>233</v>
      </c>
      <c r="B65" s="314" t="s">
        <v>234</v>
      </c>
      <c r="C65" s="315"/>
      <c r="D65" s="315"/>
      <c r="E65" s="316"/>
      <c r="F65" s="316"/>
    </row>
    <row r="66" spans="1:6" ht="19.5">
      <c r="A66" s="313" t="s">
        <v>235</v>
      </c>
      <c r="B66" s="314" t="s">
        <v>236</v>
      </c>
      <c r="C66" s="315"/>
      <c r="D66" s="315"/>
      <c r="E66" s="316"/>
      <c r="F66" s="316"/>
    </row>
    <row r="67" spans="1:6" ht="19.5">
      <c r="A67" s="313" t="s">
        <v>237</v>
      </c>
      <c r="B67" s="314" t="s">
        <v>238</v>
      </c>
      <c r="C67" s="315"/>
      <c r="D67" s="315"/>
      <c r="E67" s="316"/>
      <c r="F67" s="316"/>
    </row>
    <row r="68" spans="1:6" ht="19.5">
      <c r="A68" s="317" t="s">
        <v>239</v>
      </c>
      <c r="B68" s="318" t="s">
        <v>240</v>
      </c>
      <c r="C68" s="319">
        <v>500</v>
      </c>
      <c r="D68" s="319">
        <v>0</v>
      </c>
      <c r="E68" s="320">
        <v>35028</v>
      </c>
      <c r="F68" s="320">
        <v>0</v>
      </c>
    </row>
    <row r="69" spans="1:6" ht="21">
      <c r="A69" s="321" t="s">
        <v>379</v>
      </c>
      <c r="B69" s="308"/>
      <c r="C69" s="322">
        <f>SUM(C63:C68)+INT(SUM(D63:D68)/100)</f>
        <v>150600</v>
      </c>
      <c r="D69" s="323">
        <f>MOD(SUM(D62:D68),100)</f>
        <v>0</v>
      </c>
      <c r="E69" s="324">
        <f>SUM(E63:E68)+INT(SUM(F63:F68)/100)</f>
        <v>173928</v>
      </c>
      <c r="F69" s="325">
        <f>MOD(SUM(F62:F68),100)</f>
        <v>0</v>
      </c>
    </row>
    <row r="70" spans="1:6" ht="19.5">
      <c r="A70" s="309" t="s">
        <v>241</v>
      </c>
      <c r="B70" s="310" t="s">
        <v>242</v>
      </c>
      <c r="C70" s="311"/>
      <c r="D70" s="311"/>
      <c r="E70" s="312"/>
      <c r="F70" s="312"/>
    </row>
    <row r="71" spans="1:6" ht="19.5">
      <c r="A71" s="317" t="s">
        <v>243</v>
      </c>
      <c r="B71" s="318" t="s">
        <v>244</v>
      </c>
      <c r="C71" s="319"/>
      <c r="D71" s="319"/>
      <c r="E71" s="320"/>
      <c r="F71" s="320"/>
    </row>
    <row r="72" spans="1:6" ht="21">
      <c r="A72" s="321" t="s">
        <v>379</v>
      </c>
      <c r="B72" s="308"/>
      <c r="C72" s="322">
        <f>SUM(C71)+INT(SUM(D71)/100)</f>
        <v>0</v>
      </c>
      <c r="D72" s="323">
        <f>MOD(SUM(D71),100)</f>
        <v>0</v>
      </c>
      <c r="E72" s="324">
        <f>SUM(E71)+INT(SUM(F71)/100)</f>
        <v>0</v>
      </c>
      <c r="F72" s="325">
        <f>MOD(SUM(F71),100)</f>
        <v>0</v>
      </c>
    </row>
    <row r="73" spans="1:6" ht="19.5">
      <c r="A73" s="309" t="s">
        <v>245</v>
      </c>
      <c r="B73" s="310" t="s">
        <v>246</v>
      </c>
      <c r="C73" s="311"/>
      <c r="D73" s="311"/>
      <c r="E73" s="312"/>
      <c r="F73" s="312"/>
    </row>
    <row r="74" spans="1:6" ht="19.5">
      <c r="A74" s="328" t="s">
        <v>247</v>
      </c>
      <c r="B74" s="314" t="s">
        <v>248</v>
      </c>
      <c r="C74" s="315"/>
      <c r="D74" s="315"/>
      <c r="E74" s="316"/>
      <c r="F74" s="316"/>
    </row>
    <row r="75" spans="1:6" ht="19.5">
      <c r="A75" s="328" t="s">
        <v>249</v>
      </c>
      <c r="B75" s="314"/>
      <c r="C75" s="315">
        <v>1319863</v>
      </c>
      <c r="D75" s="315">
        <v>0</v>
      </c>
      <c r="E75" s="316">
        <v>1350815</v>
      </c>
      <c r="F75" s="316">
        <v>84</v>
      </c>
    </row>
    <row r="76" spans="1:6" ht="19.5">
      <c r="A76" s="328" t="s">
        <v>250</v>
      </c>
      <c r="B76" s="314"/>
      <c r="C76" s="315">
        <v>3813036</v>
      </c>
      <c r="D76" s="315">
        <v>0</v>
      </c>
      <c r="E76" s="316">
        <v>4608089</v>
      </c>
      <c r="F76" s="316">
        <v>54</v>
      </c>
    </row>
    <row r="77" spans="1:6" ht="19.5">
      <c r="A77" s="328" t="s">
        <v>251</v>
      </c>
      <c r="B77" s="314" t="s">
        <v>252</v>
      </c>
      <c r="C77" s="315">
        <v>35835</v>
      </c>
      <c r="D77" s="315">
        <v>0</v>
      </c>
      <c r="E77" s="316">
        <v>22701</v>
      </c>
      <c r="F77" s="316">
        <v>26</v>
      </c>
    </row>
    <row r="78" spans="1:6" ht="19.5">
      <c r="A78" s="328" t="s">
        <v>253</v>
      </c>
      <c r="B78" s="314" t="s">
        <v>254</v>
      </c>
      <c r="C78" s="315">
        <v>528710</v>
      </c>
      <c r="D78" s="315">
        <v>0</v>
      </c>
      <c r="E78" s="316">
        <v>637103</v>
      </c>
      <c r="F78" s="316">
        <v>94</v>
      </c>
    </row>
    <row r="79" spans="1:6" ht="19.5">
      <c r="A79" s="328" t="s">
        <v>255</v>
      </c>
      <c r="B79" s="314" t="s">
        <v>256</v>
      </c>
      <c r="C79" s="315">
        <v>1020684</v>
      </c>
      <c r="D79" s="315">
        <v>0</v>
      </c>
      <c r="E79" s="316">
        <v>1725533</v>
      </c>
      <c r="F79" s="316">
        <v>77</v>
      </c>
    </row>
    <row r="80" spans="1:6" ht="19.5">
      <c r="A80" s="328" t="s">
        <v>257</v>
      </c>
      <c r="B80" s="314" t="s">
        <v>258</v>
      </c>
      <c r="C80" s="315"/>
      <c r="D80" s="315"/>
      <c r="E80" s="316"/>
      <c r="F80" s="316"/>
    </row>
    <row r="81" spans="1:6" ht="19.5">
      <c r="A81" s="328" t="s">
        <v>259</v>
      </c>
      <c r="B81" s="314" t="s">
        <v>260</v>
      </c>
      <c r="C81" s="315">
        <v>403252</v>
      </c>
      <c r="D81" s="315">
        <v>0</v>
      </c>
      <c r="E81" s="316">
        <v>376181</v>
      </c>
      <c r="F81" s="316">
        <v>0</v>
      </c>
    </row>
    <row r="82" spans="1:6" ht="19.5">
      <c r="A82" s="328" t="s">
        <v>261</v>
      </c>
      <c r="B82" s="314" t="s">
        <v>262</v>
      </c>
      <c r="C82" s="315"/>
      <c r="D82" s="315"/>
      <c r="E82" s="316"/>
      <c r="F82" s="316"/>
    </row>
    <row r="83" spans="1:6" ht="19.5">
      <c r="A83" s="328" t="s">
        <v>263</v>
      </c>
      <c r="B83" s="314" t="s">
        <v>264</v>
      </c>
      <c r="C83" s="315">
        <v>13707</v>
      </c>
      <c r="D83" s="315">
        <v>0</v>
      </c>
      <c r="E83" s="316">
        <v>41524</v>
      </c>
      <c r="F83" s="316">
        <v>23</v>
      </c>
    </row>
    <row r="84" spans="1:6" ht="19.5">
      <c r="A84" s="328" t="s">
        <v>265</v>
      </c>
      <c r="B84" s="314" t="s">
        <v>266</v>
      </c>
      <c r="C84" s="315">
        <v>30419</v>
      </c>
      <c r="D84" s="315">
        <v>0</v>
      </c>
      <c r="E84" s="316">
        <v>25468</v>
      </c>
      <c r="F84" s="316">
        <v>47</v>
      </c>
    </row>
    <row r="85" spans="1:6" ht="19.5">
      <c r="A85" s="329" t="s">
        <v>267</v>
      </c>
      <c r="B85" s="318"/>
      <c r="C85" s="319"/>
      <c r="D85" s="319"/>
      <c r="E85" s="320"/>
      <c r="F85" s="320"/>
    </row>
    <row r="86" spans="1:6" ht="21">
      <c r="A86" s="321" t="s">
        <v>379</v>
      </c>
      <c r="B86" s="308"/>
      <c r="C86" s="322">
        <f>SUM(C75:C85)+INT(SUM(D75:D85)/100)</f>
        <v>7165506</v>
      </c>
      <c r="D86" s="323">
        <f>MOD(SUM(D75:D85),100)</f>
        <v>0</v>
      </c>
      <c r="E86" s="324">
        <f>SUM(E75:E85)+INT(SUM(F75:F85)/100)</f>
        <v>8787418</v>
      </c>
      <c r="F86" s="325">
        <f>MOD(SUM(F75:F85),100)</f>
        <v>5</v>
      </c>
    </row>
    <row r="87" spans="1:6" ht="19.5">
      <c r="A87" s="309" t="s">
        <v>268</v>
      </c>
      <c r="B87" s="310"/>
      <c r="C87" s="311"/>
      <c r="D87" s="311"/>
      <c r="E87" s="312"/>
      <c r="F87" s="312"/>
    </row>
    <row r="88" spans="1:6" ht="19.5">
      <c r="A88" s="313" t="s">
        <v>269</v>
      </c>
      <c r="B88" s="314">
        <v>2002</v>
      </c>
      <c r="C88" s="315">
        <v>6611647</v>
      </c>
      <c r="D88" s="315">
        <v>0</v>
      </c>
      <c r="E88" s="316">
        <v>5481131</v>
      </c>
      <c r="F88" s="316">
        <v>3</v>
      </c>
    </row>
    <row r="89" spans="1:6" ht="19.5">
      <c r="A89" s="313" t="s">
        <v>270</v>
      </c>
      <c r="B89" s="314">
        <v>2002</v>
      </c>
      <c r="C89" s="315"/>
      <c r="D89" s="315"/>
      <c r="E89" s="316">
        <v>1129515</v>
      </c>
      <c r="F89" s="316">
        <v>0</v>
      </c>
    </row>
    <row r="90" spans="1:6" ht="19.5">
      <c r="A90" s="313" t="s">
        <v>271</v>
      </c>
      <c r="B90" s="314">
        <v>2002</v>
      </c>
      <c r="C90" s="315"/>
      <c r="D90" s="315"/>
      <c r="E90" s="316">
        <v>72800</v>
      </c>
      <c r="F90" s="316">
        <v>0</v>
      </c>
    </row>
    <row r="91" spans="1:6" ht="19.5">
      <c r="A91" s="313" t="s">
        <v>272</v>
      </c>
      <c r="B91" s="314" t="s">
        <v>273</v>
      </c>
      <c r="C91" s="315"/>
      <c r="D91" s="315"/>
      <c r="E91" s="316">
        <v>2106000</v>
      </c>
      <c r="F91" s="316">
        <v>0</v>
      </c>
    </row>
    <row r="92" spans="1:6" ht="19.5">
      <c r="A92" s="313" t="s">
        <v>274</v>
      </c>
      <c r="B92" s="318" t="s">
        <v>273</v>
      </c>
      <c r="C92" s="319"/>
      <c r="D92" s="319"/>
      <c r="E92" s="320">
        <v>60900</v>
      </c>
      <c r="F92" s="320">
        <v>0</v>
      </c>
    </row>
    <row r="93" spans="1:6" ht="19.5">
      <c r="A93" s="313" t="s">
        <v>275</v>
      </c>
      <c r="B93" s="318" t="s">
        <v>273</v>
      </c>
      <c r="C93" s="319"/>
      <c r="D93" s="319"/>
      <c r="E93" s="320">
        <v>32500</v>
      </c>
      <c r="F93" s="320">
        <v>0</v>
      </c>
    </row>
    <row r="94" spans="1:6" ht="19.5">
      <c r="A94" s="313" t="s">
        <v>276</v>
      </c>
      <c r="B94" s="318" t="s">
        <v>273</v>
      </c>
      <c r="C94" s="319"/>
      <c r="D94" s="319"/>
      <c r="E94" s="320">
        <v>988672</v>
      </c>
      <c r="F94" s="320">
        <v>90</v>
      </c>
    </row>
    <row r="95" spans="1:6" ht="21">
      <c r="A95" s="321" t="s">
        <v>379</v>
      </c>
      <c r="B95" s="308"/>
      <c r="C95" s="322">
        <f>SUM(C88:C94)+INT(SUM(D88:D94)/100)</f>
        <v>6611647</v>
      </c>
      <c r="D95" s="323">
        <f>MOD(SUM(D88:D94),100)</f>
        <v>0</v>
      </c>
      <c r="E95" s="324">
        <f>SUM(E88:E94)+INT(SUM(F88:F94)/100)</f>
        <v>9871518</v>
      </c>
      <c r="F95" s="325">
        <f>MOD(SUM(F88:F94),100)</f>
        <v>93</v>
      </c>
    </row>
    <row r="96" spans="1:6" ht="21">
      <c r="A96" s="330" t="s">
        <v>294</v>
      </c>
      <c r="B96" s="331"/>
      <c r="C96" s="322">
        <f>SUM(C15,C48,C55,,C60,C69,C72,C86,C95)+INT(SUM(D15,,D48,D55,D60,D69,D72,D86,D95)/100)</f>
        <v>14090721</v>
      </c>
      <c r="D96" s="323">
        <f>MOD(SUM(D15,,D48,D55,D60,D69,D72,D86,D95),100)</f>
        <v>0</v>
      </c>
      <c r="E96" s="324">
        <f>SUM(E15,E48,E55,,E60,E69,E72,E86,E95)+INT(SUM(F15,,F48,F55,F60,F69,F72,F86,F95)/100)</f>
        <v>19007734</v>
      </c>
      <c r="F96" s="325">
        <f>MOD(SUM(F15,,F48,F55,F60,F69,F72,F86,F95),100)</f>
        <v>75</v>
      </c>
    </row>
  </sheetData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4"/>
  </sheetPr>
  <dimension ref="A1:H53"/>
  <sheetViews>
    <sheetView workbookViewId="0" topLeftCell="A1">
      <selection activeCell="G13" sqref="G13"/>
    </sheetView>
  </sheetViews>
  <sheetFormatPr defaultColWidth="9.140625" defaultRowHeight="21.75"/>
  <cols>
    <col min="1" max="1" width="8.28125" style="86" customWidth="1"/>
    <col min="2" max="2" width="50.28125" style="86" customWidth="1"/>
    <col min="3" max="3" width="11.7109375" style="86" customWidth="1"/>
    <col min="4" max="5" width="21.421875" style="86" customWidth="1"/>
    <col min="6" max="6" width="4.8515625" style="86" customWidth="1"/>
    <col min="7" max="7" width="13.00390625" style="107" customWidth="1"/>
    <col min="8" max="8" width="13.8515625" style="86" customWidth="1"/>
    <col min="9" max="16384" width="9.140625" style="86" customWidth="1"/>
  </cols>
  <sheetData>
    <row r="1" spans="1:7" s="99" customFormat="1" ht="25.5">
      <c r="A1" s="86"/>
      <c r="B1" s="461" t="s">
        <v>335</v>
      </c>
      <c r="C1" s="461"/>
      <c r="D1" s="461"/>
      <c r="E1" s="461"/>
      <c r="G1" s="156"/>
    </row>
    <row r="2" spans="1:7" s="99" customFormat="1" ht="25.5">
      <c r="A2" s="86"/>
      <c r="B2" s="461" t="s">
        <v>470</v>
      </c>
      <c r="C2" s="461"/>
      <c r="D2" s="461"/>
      <c r="E2" s="461"/>
      <c r="G2" s="156"/>
    </row>
    <row r="3" spans="1:7" s="99" customFormat="1" ht="25.5">
      <c r="A3" s="86"/>
      <c r="B3" s="461" t="s">
        <v>28</v>
      </c>
      <c r="C3" s="461"/>
      <c r="D3" s="461"/>
      <c r="E3" s="461"/>
      <c r="G3" s="156"/>
    </row>
    <row r="4" spans="1:7" s="99" customFormat="1" ht="21.75">
      <c r="A4" s="86"/>
      <c r="B4" s="149"/>
      <c r="C4" s="149"/>
      <c r="D4" s="95"/>
      <c r="E4" s="149"/>
      <c r="G4" s="156"/>
    </row>
    <row r="5" spans="1:7" s="99" customFormat="1" ht="21.75">
      <c r="A5" s="86"/>
      <c r="B5" s="150"/>
      <c r="C5" s="151"/>
      <c r="D5" s="150"/>
      <c r="E5" s="150"/>
      <c r="G5" s="156"/>
    </row>
    <row r="6" spans="1:7" s="99" customFormat="1" ht="21.75">
      <c r="A6" s="86"/>
      <c r="B6" s="152" t="s">
        <v>317</v>
      </c>
      <c r="C6" s="152" t="s">
        <v>309</v>
      </c>
      <c r="D6" s="91" t="s">
        <v>323</v>
      </c>
      <c r="E6" s="91" t="s">
        <v>316</v>
      </c>
      <c r="G6" s="156"/>
    </row>
    <row r="7" spans="1:7" s="99" customFormat="1" ht="21.75">
      <c r="A7" s="86"/>
      <c r="B7" s="88"/>
      <c r="C7" s="89" t="s">
        <v>310</v>
      </c>
      <c r="D7" s="88"/>
      <c r="E7" s="88"/>
      <c r="G7" s="156"/>
    </row>
    <row r="8" spans="1:7" s="99" customFormat="1" ht="21.75">
      <c r="A8" s="86"/>
      <c r="B8" s="102" t="s">
        <v>337</v>
      </c>
      <c r="C8" s="97">
        <v>21</v>
      </c>
      <c r="D8" s="93">
        <f>'กระดาษทำการงบทดลองปิดสิ้นปี '!I9</f>
        <v>1330784.25</v>
      </c>
      <c r="E8" s="101"/>
      <c r="G8" s="156"/>
    </row>
    <row r="9" spans="1:7" s="99" customFormat="1" ht="21.75">
      <c r="A9" s="86"/>
      <c r="B9" s="102" t="s">
        <v>338</v>
      </c>
      <c r="C9" s="97">
        <v>22</v>
      </c>
      <c r="D9" s="93">
        <f>'กระดาษทำการงบทดลองปิดสิ้นปี '!I10</f>
        <v>8165556.96</v>
      </c>
      <c r="E9" s="154"/>
      <c r="G9" s="156"/>
    </row>
    <row r="10" spans="1:7" s="99" customFormat="1" ht="21.75">
      <c r="A10" s="86"/>
      <c r="B10" s="120" t="s">
        <v>57</v>
      </c>
      <c r="C10" s="97">
        <v>22</v>
      </c>
      <c r="D10" s="93">
        <f>'กระดาษทำการงบทดลองปิดสิ้นปี '!I11</f>
        <v>1508969.03</v>
      </c>
      <c r="E10" s="154"/>
      <c r="G10" s="156"/>
    </row>
    <row r="11" spans="1:7" s="99" customFormat="1" ht="21.75">
      <c r="A11" s="86"/>
      <c r="B11" s="120" t="s">
        <v>340</v>
      </c>
      <c r="C11" s="97">
        <v>22</v>
      </c>
      <c r="D11" s="93">
        <f>'กระดาษทำการงบทดลองปิดสิ้นปี '!I12</f>
        <v>780673.06</v>
      </c>
      <c r="E11" s="154"/>
      <c r="G11" s="156"/>
    </row>
    <row r="12" spans="1:7" s="99" customFormat="1" ht="23.25">
      <c r="A12" s="86"/>
      <c r="B12" s="120" t="s">
        <v>341</v>
      </c>
      <c r="C12" s="97">
        <v>22</v>
      </c>
      <c r="D12" s="93">
        <f>'กระดาษทำการงบทดลองปิดสิ้นปี '!I13</f>
        <v>19480.17</v>
      </c>
      <c r="E12" s="154"/>
      <c r="G12" s="162"/>
    </row>
    <row r="13" spans="1:7" s="99" customFormat="1" ht="24" customHeight="1">
      <c r="A13" s="86"/>
      <c r="B13" s="100" t="s">
        <v>76</v>
      </c>
      <c r="C13" s="97">
        <v>90</v>
      </c>
      <c r="D13" s="93">
        <v>1956.69</v>
      </c>
      <c r="E13" s="154"/>
      <c r="F13" s="163"/>
      <c r="G13" s="164"/>
    </row>
    <row r="14" spans="1:7" s="99" customFormat="1" ht="24" customHeight="1">
      <c r="A14" s="86"/>
      <c r="B14" s="100" t="s">
        <v>77</v>
      </c>
      <c r="C14" s="97"/>
      <c r="D14" s="93">
        <v>241056</v>
      </c>
      <c r="E14" s="154"/>
      <c r="F14" s="163"/>
      <c r="G14" s="164"/>
    </row>
    <row r="15" spans="1:7" s="99" customFormat="1" ht="24" customHeight="1">
      <c r="A15" s="86"/>
      <c r="B15" s="100" t="s">
        <v>78</v>
      </c>
      <c r="C15" s="97">
        <v>704</v>
      </c>
      <c r="D15" s="93">
        <v>6000</v>
      </c>
      <c r="E15" s="154"/>
      <c r="F15" s="163"/>
      <c r="G15" s="164"/>
    </row>
    <row r="16" spans="1:7" s="99" customFormat="1" ht="21.75">
      <c r="A16" s="86"/>
      <c r="B16" s="120" t="s">
        <v>79</v>
      </c>
      <c r="C16" s="91">
        <v>900</v>
      </c>
      <c r="D16" s="93"/>
      <c r="E16" s="101">
        <f>'กระดาษทำการงบทดลองปิดสิ้นปี '!J39</f>
        <v>512304.14</v>
      </c>
      <c r="G16" s="156"/>
    </row>
    <row r="17" spans="1:7" s="99" customFormat="1" ht="21.75">
      <c r="A17" s="86"/>
      <c r="B17" s="120" t="s">
        <v>80</v>
      </c>
      <c r="C17" s="91">
        <v>600</v>
      </c>
      <c r="D17" s="93"/>
      <c r="E17" s="101">
        <f>'กระดาษทำการงบทดลองปิดสิ้นปี '!J40</f>
        <v>315344.5</v>
      </c>
      <c r="G17" s="156"/>
    </row>
    <row r="18" spans="1:7" s="99" customFormat="1" ht="21.75">
      <c r="A18" s="86"/>
      <c r="B18" s="120" t="s">
        <v>81</v>
      </c>
      <c r="C18" s="91"/>
      <c r="D18" s="93"/>
      <c r="E18" s="101">
        <f>'กระดาษทำการงบทดลองปิดสิ้นปี '!J41</f>
        <v>701977</v>
      </c>
      <c r="G18" s="156"/>
    </row>
    <row r="19" spans="1:7" s="99" customFormat="1" ht="21.75">
      <c r="A19" s="86"/>
      <c r="B19" s="225" t="s">
        <v>66</v>
      </c>
      <c r="C19" s="91"/>
      <c r="D19" s="93"/>
      <c r="E19" s="101">
        <f>'กระดาษทำการงบทดลองปิดสิ้นปี '!J42</f>
        <v>65</v>
      </c>
      <c r="G19" s="156"/>
    </row>
    <row r="20" spans="1:7" s="99" customFormat="1" ht="21.75">
      <c r="A20" s="86"/>
      <c r="B20" s="120" t="s">
        <v>333</v>
      </c>
      <c r="C20" s="91">
        <v>602</v>
      </c>
      <c r="D20" s="93"/>
      <c r="E20" s="101">
        <f>'กระดาษทำการงบทดลองปิดสิ้นปี '!J43</f>
        <v>146375</v>
      </c>
      <c r="G20" s="156"/>
    </row>
    <row r="21" spans="1:7" s="99" customFormat="1" ht="21.75">
      <c r="A21" s="86"/>
      <c r="B21" s="120" t="s">
        <v>40</v>
      </c>
      <c r="C21" s="91"/>
      <c r="D21" s="93"/>
      <c r="E21" s="101">
        <v>1021729.06</v>
      </c>
      <c r="G21" s="156"/>
    </row>
    <row r="22" spans="1:7" s="99" customFormat="1" ht="21.75">
      <c r="A22" s="86"/>
      <c r="B22" s="120" t="s">
        <v>349</v>
      </c>
      <c r="C22" s="91">
        <v>700</v>
      </c>
      <c r="D22" s="93"/>
      <c r="E22" s="101">
        <f>'กระดาษทำการงบทดลองปิดสิ้นปี '!J45</f>
        <v>4353933.73</v>
      </c>
      <c r="G22" s="156"/>
    </row>
    <row r="23" spans="1:7" s="99" customFormat="1" ht="21.75">
      <c r="A23" s="86"/>
      <c r="B23" s="120" t="s">
        <v>350</v>
      </c>
      <c r="C23" s="91">
        <v>703</v>
      </c>
      <c r="D23" s="93"/>
      <c r="E23" s="101">
        <f>'กระดาษทำการงบทดลองปิดสิ้นปี '!J46</f>
        <v>5002747.7299999995</v>
      </c>
      <c r="G23" s="156"/>
    </row>
    <row r="24" spans="1:7" s="99" customFormat="1" ht="21.75">
      <c r="A24" s="86"/>
      <c r="B24" s="88"/>
      <c r="C24" s="90"/>
      <c r="D24" s="155"/>
      <c r="E24" s="104"/>
      <c r="G24" s="156"/>
    </row>
    <row r="25" spans="1:7" s="99" customFormat="1" ht="22.5" thickBot="1">
      <c r="A25" s="86"/>
      <c r="B25" s="106"/>
      <c r="C25" s="157"/>
      <c r="D25" s="158">
        <f>SUM(D8:D23)</f>
        <v>12054476.16</v>
      </c>
      <c r="E25" s="158">
        <f>SUM(งบทดลองหลัง!E16:E24)</f>
        <v>12054476.16</v>
      </c>
      <c r="G25" s="156"/>
    </row>
    <row r="26" spans="2:7" s="99" customFormat="1" ht="22.5" thickTop="1">
      <c r="B26" s="106"/>
      <c r="C26" s="96"/>
      <c r="D26" s="165"/>
      <c r="E26" s="165"/>
      <c r="G26" s="156"/>
    </row>
    <row r="27" spans="2:7" s="99" customFormat="1" ht="25.5">
      <c r="B27" s="159"/>
      <c r="C27" s="159"/>
      <c r="D27" s="159"/>
      <c r="E27" s="159"/>
      <c r="G27" s="156"/>
    </row>
    <row r="28" spans="2:7" s="99" customFormat="1" ht="25.5">
      <c r="B28" s="159"/>
      <c r="C28" s="159"/>
      <c r="D28" s="159"/>
      <c r="E28" s="159"/>
      <c r="G28" s="156"/>
    </row>
    <row r="29" spans="2:7" s="99" customFormat="1" ht="25.5">
      <c r="B29" s="159"/>
      <c r="C29" s="159"/>
      <c r="D29" s="159"/>
      <c r="E29" s="159"/>
      <c r="G29" s="156"/>
    </row>
    <row r="30" spans="3:7" s="99" customFormat="1" ht="21.75">
      <c r="C30" s="160"/>
      <c r="D30" s="161"/>
      <c r="E30" s="156"/>
      <c r="G30" s="156"/>
    </row>
    <row r="31" spans="3:7" s="99" customFormat="1" ht="21.75">
      <c r="C31" s="160"/>
      <c r="D31" s="161"/>
      <c r="E31" s="156"/>
      <c r="G31" s="156"/>
    </row>
    <row r="32" spans="3:7" s="99" customFormat="1" ht="21.75">
      <c r="C32" s="160"/>
      <c r="D32" s="161"/>
      <c r="E32" s="156"/>
      <c r="G32" s="156"/>
    </row>
    <row r="33" spans="3:7" s="99" customFormat="1" ht="21.75">
      <c r="C33" s="160"/>
      <c r="D33" s="161"/>
      <c r="E33" s="156"/>
      <c r="G33" s="156"/>
    </row>
    <row r="34" s="99" customFormat="1" ht="21.75">
      <c r="G34" s="156"/>
    </row>
    <row r="35" s="99" customFormat="1" ht="21.75">
      <c r="G35" s="156"/>
    </row>
    <row r="36" s="99" customFormat="1" ht="21.75">
      <c r="G36" s="156"/>
    </row>
    <row r="37" s="99" customFormat="1" ht="21.75">
      <c r="G37" s="156"/>
    </row>
    <row r="38" s="99" customFormat="1" ht="21.75">
      <c r="G38" s="156"/>
    </row>
    <row r="39" s="99" customFormat="1" ht="21.75">
      <c r="G39" s="156"/>
    </row>
    <row r="40" s="99" customFormat="1" ht="21.75">
      <c r="G40" s="156"/>
    </row>
    <row r="41" s="99" customFormat="1" ht="21.75">
      <c r="G41" s="156"/>
    </row>
    <row r="42" s="99" customFormat="1" ht="21.75">
      <c r="G42" s="156"/>
    </row>
    <row r="43" s="99" customFormat="1" ht="21.75">
      <c r="G43" s="156"/>
    </row>
    <row r="44" s="99" customFormat="1" ht="21.75">
      <c r="G44" s="156"/>
    </row>
    <row r="45" s="99" customFormat="1" ht="21.75">
      <c r="G45" s="156"/>
    </row>
    <row r="46" s="99" customFormat="1" ht="21.75">
      <c r="G46" s="156"/>
    </row>
    <row r="47" s="99" customFormat="1" ht="21.75">
      <c r="G47" s="156"/>
    </row>
    <row r="48" s="99" customFormat="1" ht="21.75">
      <c r="G48" s="156"/>
    </row>
    <row r="49" s="99" customFormat="1" ht="21.75">
      <c r="G49" s="156"/>
    </row>
    <row r="50" s="99" customFormat="1" ht="21.75">
      <c r="G50" s="156"/>
    </row>
    <row r="51" s="99" customFormat="1" ht="21.75">
      <c r="G51" s="156"/>
    </row>
    <row r="52" spans="7:8" s="99" customFormat="1" ht="21.75">
      <c r="G52" s="107"/>
      <c r="H52" s="86"/>
    </row>
    <row r="53" spans="2:5" ht="21.75">
      <c r="B53" s="99"/>
      <c r="C53" s="99"/>
      <c r="D53" s="99"/>
      <c r="E53" s="99"/>
    </row>
  </sheetData>
  <mergeCells count="3">
    <mergeCell ref="B2:E2"/>
    <mergeCell ref="B3:E3"/>
    <mergeCell ref="B1:E1"/>
  </mergeCells>
  <printOptions/>
  <pageMargins left="0.17" right="0.35433070866141736" top="0.3937007874015748" bottom="0.17" header="0.24" footer="0.26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F14"/>
  <sheetViews>
    <sheetView workbookViewId="0" topLeftCell="A1">
      <selection activeCell="D19" sqref="D19"/>
    </sheetView>
  </sheetViews>
  <sheetFormatPr defaultColWidth="9.140625" defaultRowHeight="21.75"/>
  <cols>
    <col min="1" max="1" width="9.140625" style="227" customWidth="1"/>
    <col min="2" max="2" width="35.140625" style="227" bestFit="1" customWidth="1"/>
    <col min="3" max="3" width="5.57421875" style="227" customWidth="1"/>
    <col min="4" max="4" width="9.140625" style="227" customWidth="1"/>
    <col min="5" max="5" width="16.421875" style="228" customWidth="1"/>
    <col min="6" max="6" width="11.140625" style="227" customWidth="1"/>
    <col min="7" max="16384" width="9.140625" style="227" customWidth="1"/>
  </cols>
  <sheetData>
    <row r="1" spans="5:6" ht="24">
      <c r="E1" s="227"/>
      <c r="F1" s="228" t="s">
        <v>67</v>
      </c>
    </row>
    <row r="2" spans="1:6" ht="24">
      <c r="A2" s="462" t="s">
        <v>82</v>
      </c>
      <c r="B2" s="462"/>
      <c r="C2" s="462"/>
      <c r="D2" s="462"/>
      <c r="E2" s="462"/>
      <c r="F2" s="462"/>
    </row>
    <row r="4" ht="24">
      <c r="A4" s="230" t="s">
        <v>79</v>
      </c>
    </row>
    <row r="5" spans="1:6" ht="24">
      <c r="A5" s="231" t="s">
        <v>304</v>
      </c>
      <c r="B5" s="232"/>
      <c r="C5" s="233"/>
      <c r="D5" s="234" t="s">
        <v>474</v>
      </c>
      <c r="E5" s="235">
        <v>15406.95</v>
      </c>
      <c r="F5" s="234" t="s">
        <v>311</v>
      </c>
    </row>
    <row r="6" spans="1:6" ht="24">
      <c r="A6" s="233" t="s">
        <v>83</v>
      </c>
      <c r="B6" s="233"/>
      <c r="C6" s="233"/>
      <c r="D6" s="234" t="s">
        <v>474</v>
      </c>
      <c r="E6" s="235">
        <v>3534.63</v>
      </c>
      <c r="F6" s="234" t="s">
        <v>311</v>
      </c>
    </row>
    <row r="7" spans="1:6" ht="24">
      <c r="A7" s="233" t="s">
        <v>84</v>
      </c>
      <c r="B7" s="233"/>
      <c r="C7" s="233"/>
      <c r="D7" s="234" t="s">
        <v>474</v>
      </c>
      <c r="E7" s="235">
        <v>4241.56</v>
      </c>
      <c r="F7" s="234" t="s">
        <v>311</v>
      </c>
    </row>
    <row r="8" spans="1:6" ht="24">
      <c r="A8" s="233" t="s">
        <v>380</v>
      </c>
      <c r="B8" s="233"/>
      <c r="C8" s="233"/>
      <c r="D8" s="234" t="s">
        <v>474</v>
      </c>
      <c r="E8" s="236">
        <v>407521</v>
      </c>
      <c r="F8" s="234" t="s">
        <v>311</v>
      </c>
    </row>
    <row r="9" spans="1:6" ht="24">
      <c r="A9" s="233" t="s">
        <v>85</v>
      </c>
      <c r="B9" s="233"/>
      <c r="C9" s="233"/>
      <c r="E9" s="236"/>
      <c r="F9" s="234" t="s">
        <v>311</v>
      </c>
    </row>
    <row r="10" spans="1:6" ht="24">
      <c r="A10" s="233"/>
      <c r="B10" s="237" t="s">
        <v>88</v>
      </c>
      <c r="C10" s="233"/>
      <c r="D10" s="234" t="s">
        <v>474</v>
      </c>
      <c r="E10" s="235">
        <v>53500</v>
      </c>
      <c r="F10" s="234" t="s">
        <v>311</v>
      </c>
    </row>
    <row r="11" spans="1:6" ht="24">
      <c r="A11" s="233"/>
      <c r="B11" s="233" t="s">
        <v>87</v>
      </c>
      <c r="C11" s="233"/>
      <c r="E11" s="235"/>
      <c r="F11" s="234"/>
    </row>
    <row r="12" spans="1:6" ht="24">
      <c r="A12" s="233"/>
      <c r="B12" s="233" t="s">
        <v>86</v>
      </c>
      <c r="C12" s="233"/>
      <c r="E12" s="235">
        <v>28100</v>
      </c>
      <c r="F12" s="234" t="s">
        <v>311</v>
      </c>
    </row>
    <row r="13" spans="1:6" ht="24">
      <c r="A13" s="233"/>
      <c r="B13" s="233" t="s">
        <v>87</v>
      </c>
      <c r="C13" s="233"/>
      <c r="D13" s="227" t="s">
        <v>474</v>
      </c>
      <c r="E13" s="235"/>
      <c r="F13" s="234"/>
    </row>
    <row r="14" spans="1:6" ht="24.75" thickBot="1">
      <c r="A14" s="233"/>
      <c r="B14" s="233"/>
      <c r="C14" s="238" t="s">
        <v>294</v>
      </c>
      <c r="E14" s="239">
        <f>SUM(E5:E12)</f>
        <v>512304.14</v>
      </c>
      <c r="F14" s="229" t="s">
        <v>311</v>
      </c>
    </row>
    <row r="15" ht="24.75" thickTop="1"/>
  </sheetData>
  <mergeCells count="1">
    <mergeCell ref="A2:F2"/>
  </mergeCells>
  <printOptions/>
  <pageMargins left="0.75" right="0.75" top="0.92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24"/>
  </sheetPr>
  <dimension ref="A1:M49"/>
  <sheetViews>
    <sheetView zoomScale="85" zoomScaleNormal="85" workbookViewId="0" topLeftCell="A4">
      <pane ySplit="1710" topLeftCell="BM22" activePane="bottomLeft" state="split"/>
      <selection pane="topLeft" activeCell="E4" sqref="E1:H16384"/>
      <selection pane="bottomLeft" activeCell="F41" sqref="F41"/>
    </sheetView>
  </sheetViews>
  <sheetFormatPr defaultColWidth="9.140625" defaultRowHeight="21.75"/>
  <cols>
    <col min="1" max="1" width="37.00390625" style="57" customWidth="1"/>
    <col min="2" max="2" width="8.00390625" style="57" customWidth="1"/>
    <col min="3" max="4" width="12.00390625" style="57" customWidth="1"/>
    <col min="5" max="8" width="12.00390625" style="410" customWidth="1"/>
    <col min="9" max="10" width="12.00390625" style="57" customWidth="1"/>
    <col min="11" max="11" width="4.140625" style="57" customWidth="1"/>
    <col min="12" max="12" width="9.140625" style="57" customWidth="1"/>
    <col min="13" max="13" width="14.421875" style="58" customWidth="1"/>
    <col min="14" max="16384" width="9.140625" style="57" customWidth="1"/>
  </cols>
  <sheetData>
    <row r="1" spans="1:11" ht="26.25">
      <c r="A1" s="467" t="s">
        <v>362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26.25">
      <c r="A2" s="468" t="s">
        <v>329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1" ht="26.25">
      <c r="A3" s="468" t="s">
        <v>24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ht="12" customHeight="1"/>
    <row r="5" spans="1:10" ht="21.75">
      <c r="A5" s="11"/>
      <c r="B5" s="16"/>
      <c r="C5" s="452" t="s">
        <v>363</v>
      </c>
      <c r="D5" s="466"/>
      <c r="E5" s="465" t="s">
        <v>322</v>
      </c>
      <c r="F5" s="465"/>
      <c r="G5" s="453" t="s">
        <v>320</v>
      </c>
      <c r="H5" s="453"/>
      <c r="I5" s="466" t="s">
        <v>305</v>
      </c>
      <c r="J5" s="466"/>
    </row>
    <row r="6" spans="1:10" ht="21.75">
      <c r="A6" s="12" t="s">
        <v>317</v>
      </c>
      <c r="B6" s="17" t="s">
        <v>318</v>
      </c>
      <c r="C6" s="463" t="s">
        <v>29</v>
      </c>
      <c r="D6" s="464"/>
      <c r="E6" s="465" t="s">
        <v>364</v>
      </c>
      <c r="F6" s="465"/>
      <c r="G6" s="465" t="s">
        <v>365</v>
      </c>
      <c r="H6" s="465"/>
      <c r="I6" s="466" t="s">
        <v>30</v>
      </c>
      <c r="J6" s="466"/>
    </row>
    <row r="7" spans="1:10" ht="21.75">
      <c r="A7" s="13"/>
      <c r="B7" s="18"/>
      <c r="C7" s="15" t="s">
        <v>315</v>
      </c>
      <c r="D7" s="14" t="s">
        <v>316</v>
      </c>
      <c r="E7" s="403" t="s">
        <v>315</v>
      </c>
      <c r="F7" s="403" t="s">
        <v>316</v>
      </c>
      <c r="G7" s="403" t="s">
        <v>315</v>
      </c>
      <c r="H7" s="403" t="s">
        <v>316</v>
      </c>
      <c r="I7" s="14" t="s">
        <v>315</v>
      </c>
      <c r="J7" s="14" t="s">
        <v>316</v>
      </c>
    </row>
    <row r="8" spans="1:10" ht="21.75">
      <c r="A8" s="22" t="s">
        <v>328</v>
      </c>
      <c r="B8" s="23">
        <v>10</v>
      </c>
      <c r="C8" s="20">
        <v>0</v>
      </c>
      <c r="D8" s="20"/>
      <c r="E8" s="59"/>
      <c r="F8" s="59"/>
      <c r="G8" s="59"/>
      <c r="H8" s="59"/>
      <c r="I8" s="20">
        <f aca="true" t="shared" si="0" ref="I8:I37">SUM(C8+E8+G8-D8-F8-H8)</f>
        <v>0</v>
      </c>
      <c r="J8" s="20"/>
    </row>
    <row r="9" spans="1:10" ht="21.75">
      <c r="A9" s="22" t="s">
        <v>351</v>
      </c>
      <c r="B9" s="23">
        <v>21</v>
      </c>
      <c r="C9" s="20">
        <v>1330784.25</v>
      </c>
      <c r="D9" s="20"/>
      <c r="E9" s="59"/>
      <c r="F9" s="59"/>
      <c r="G9" s="59"/>
      <c r="H9" s="59"/>
      <c r="I9" s="59">
        <f t="shared" si="0"/>
        <v>1330784.25</v>
      </c>
      <c r="J9" s="59"/>
    </row>
    <row r="10" spans="1:10" ht="21.75">
      <c r="A10" s="22" t="s">
        <v>366</v>
      </c>
      <c r="B10" s="23">
        <v>22</v>
      </c>
      <c r="C10" s="20">
        <v>8165556.96</v>
      </c>
      <c r="D10" s="20"/>
      <c r="E10" s="59"/>
      <c r="F10" s="59"/>
      <c r="G10" s="59"/>
      <c r="H10" s="59"/>
      <c r="I10" s="59">
        <f t="shared" si="0"/>
        <v>8165556.96</v>
      </c>
      <c r="J10" s="59"/>
    </row>
    <row r="11" spans="1:10" ht="21.75">
      <c r="A11" s="22" t="s">
        <v>352</v>
      </c>
      <c r="B11" s="23">
        <v>22</v>
      </c>
      <c r="C11" s="21">
        <v>1508969.03</v>
      </c>
      <c r="D11" s="21"/>
      <c r="E11" s="56"/>
      <c r="F11" s="56"/>
      <c r="G11" s="56"/>
      <c r="H11" s="56"/>
      <c r="I11" s="59">
        <f t="shared" si="0"/>
        <v>1508969.03</v>
      </c>
      <c r="J11" s="59"/>
    </row>
    <row r="12" spans="1:10" ht="21.75">
      <c r="A12" s="22" t="s">
        <v>354</v>
      </c>
      <c r="B12" s="23">
        <v>22</v>
      </c>
      <c r="C12" s="21">
        <v>780673.06</v>
      </c>
      <c r="D12" s="21"/>
      <c r="E12" s="56"/>
      <c r="F12" s="56"/>
      <c r="G12" s="56"/>
      <c r="H12" s="56"/>
      <c r="I12" s="59">
        <f>SUM(C12+E12+G12-D12-F12-H12)</f>
        <v>780673.06</v>
      </c>
      <c r="J12" s="59"/>
    </row>
    <row r="13" spans="1:10" ht="21.75">
      <c r="A13" s="22" t="s">
        <v>353</v>
      </c>
      <c r="B13" s="23">
        <v>22</v>
      </c>
      <c r="C13" s="21">
        <v>19480.17</v>
      </c>
      <c r="D13" s="21"/>
      <c r="E13" s="56"/>
      <c r="F13" s="56"/>
      <c r="G13" s="56"/>
      <c r="H13" s="56"/>
      <c r="I13" s="59">
        <f t="shared" si="0"/>
        <v>19480.17</v>
      </c>
      <c r="J13" s="59"/>
    </row>
    <row r="14" spans="1:10" ht="21.75">
      <c r="A14" s="22" t="s">
        <v>4</v>
      </c>
      <c r="B14" s="23"/>
      <c r="C14" s="21">
        <v>1956.69</v>
      </c>
      <c r="D14" s="21"/>
      <c r="E14" s="56"/>
      <c r="F14" s="56"/>
      <c r="G14" s="56"/>
      <c r="H14" s="56"/>
      <c r="I14" s="59">
        <f t="shared" si="0"/>
        <v>1956.69</v>
      </c>
      <c r="J14" s="59"/>
    </row>
    <row r="15" spans="1:10" ht="21.75">
      <c r="A15" s="22" t="s">
        <v>5</v>
      </c>
      <c r="B15" s="23"/>
      <c r="C15" s="21">
        <v>241056</v>
      </c>
      <c r="D15" s="21"/>
      <c r="E15" s="56"/>
      <c r="F15" s="56"/>
      <c r="G15" s="56"/>
      <c r="H15" s="56"/>
      <c r="I15" s="59">
        <f t="shared" si="0"/>
        <v>241056</v>
      </c>
      <c r="J15" s="59"/>
    </row>
    <row r="16" spans="1:10" ht="21.75">
      <c r="A16" s="22" t="s">
        <v>334</v>
      </c>
      <c r="B16" s="23">
        <v>90</v>
      </c>
      <c r="C16" s="21">
        <v>0</v>
      </c>
      <c r="D16" s="21"/>
      <c r="E16" s="56"/>
      <c r="F16" s="56"/>
      <c r="G16" s="56"/>
      <c r="H16" s="56"/>
      <c r="I16" s="59">
        <f t="shared" si="0"/>
        <v>0</v>
      </c>
      <c r="J16" s="59"/>
    </row>
    <row r="17" spans="1:10" ht="21.75">
      <c r="A17" s="22" t="s">
        <v>31</v>
      </c>
      <c r="B17" s="23"/>
      <c r="C17" s="21">
        <v>0</v>
      </c>
      <c r="D17" s="21"/>
      <c r="E17" s="56"/>
      <c r="F17" s="56"/>
      <c r="G17" s="56"/>
      <c r="H17" s="56"/>
      <c r="I17" s="59">
        <f t="shared" si="0"/>
        <v>0</v>
      </c>
      <c r="J17" s="59"/>
    </row>
    <row r="18" spans="1:10" ht="21.75">
      <c r="A18" s="22" t="s">
        <v>32</v>
      </c>
      <c r="B18" s="23"/>
      <c r="C18" s="21">
        <v>6000</v>
      </c>
      <c r="D18" s="21"/>
      <c r="E18" s="56"/>
      <c r="F18" s="56"/>
      <c r="G18" s="56"/>
      <c r="H18" s="56"/>
      <c r="I18" s="59">
        <f t="shared" si="0"/>
        <v>6000</v>
      </c>
      <c r="J18" s="59"/>
    </row>
    <row r="19" spans="1:10" ht="21.75">
      <c r="A19" s="22" t="s">
        <v>376</v>
      </c>
      <c r="B19" s="23">
        <v>0</v>
      </c>
      <c r="C19" s="21">
        <v>410950</v>
      </c>
      <c r="D19" s="21"/>
      <c r="E19" s="56"/>
      <c r="F19" s="56">
        <v>410950</v>
      </c>
      <c r="G19" s="56"/>
      <c r="H19" s="56"/>
      <c r="I19" s="59">
        <f t="shared" si="0"/>
        <v>0</v>
      </c>
      <c r="J19" s="59"/>
    </row>
    <row r="20" spans="1:10" ht="21.75">
      <c r="A20" s="22" t="s">
        <v>367</v>
      </c>
      <c r="B20" s="23">
        <v>100</v>
      </c>
      <c r="C20" s="21">
        <v>2434209</v>
      </c>
      <c r="D20" s="21"/>
      <c r="E20" s="56"/>
      <c r="F20" s="56">
        <v>2434209</v>
      </c>
      <c r="G20" s="56"/>
      <c r="H20" s="56"/>
      <c r="I20" s="59">
        <f t="shared" si="0"/>
        <v>0</v>
      </c>
      <c r="J20" s="59"/>
    </row>
    <row r="21" spans="1:10" ht="21.75">
      <c r="A21" s="22" t="s">
        <v>368</v>
      </c>
      <c r="B21" s="23">
        <v>120</v>
      </c>
      <c r="C21" s="21">
        <v>99000</v>
      </c>
      <c r="D21" s="21"/>
      <c r="E21" s="56"/>
      <c r="F21" s="56">
        <v>99000</v>
      </c>
      <c r="G21" s="56"/>
      <c r="H21" s="56"/>
      <c r="I21" s="59">
        <f t="shared" si="0"/>
        <v>0</v>
      </c>
      <c r="J21" s="59"/>
    </row>
    <row r="22" spans="1:10" ht="21.75">
      <c r="A22" s="60" t="s">
        <v>369</v>
      </c>
      <c r="B22" s="61">
        <v>130</v>
      </c>
      <c r="C22" s="24">
        <v>820800</v>
      </c>
      <c r="D22" s="24"/>
      <c r="E22" s="411"/>
      <c r="F22" s="411">
        <v>820800</v>
      </c>
      <c r="G22" s="56"/>
      <c r="H22" s="411"/>
      <c r="I22" s="59">
        <f t="shared" si="0"/>
        <v>0</v>
      </c>
      <c r="J22" s="59"/>
    </row>
    <row r="23" spans="1:10" ht="21.75">
      <c r="A23" s="22" t="s">
        <v>370</v>
      </c>
      <c r="B23" s="23">
        <v>200</v>
      </c>
      <c r="C23" s="21">
        <v>1435894</v>
      </c>
      <c r="D23" s="21"/>
      <c r="E23" s="56"/>
      <c r="F23" s="56">
        <v>1435894</v>
      </c>
      <c r="G23" s="56"/>
      <c r="H23" s="56"/>
      <c r="I23" s="59">
        <f t="shared" si="0"/>
        <v>0</v>
      </c>
      <c r="J23" s="59"/>
    </row>
    <row r="24" spans="1:10" ht="21.75">
      <c r="A24" s="22" t="s">
        <v>370</v>
      </c>
      <c r="B24" s="23" t="s">
        <v>342</v>
      </c>
      <c r="C24" s="21">
        <v>701977</v>
      </c>
      <c r="D24" s="21"/>
      <c r="E24" s="56"/>
      <c r="F24" s="56">
        <v>701977</v>
      </c>
      <c r="G24" s="56"/>
      <c r="H24" s="56"/>
      <c r="I24" s="59">
        <f t="shared" si="0"/>
        <v>0</v>
      </c>
      <c r="J24" s="59"/>
    </row>
    <row r="25" spans="1:10" ht="21.75">
      <c r="A25" s="22" t="s">
        <v>371</v>
      </c>
      <c r="B25" s="23">
        <v>250</v>
      </c>
      <c r="C25" s="21">
        <v>1420508.29</v>
      </c>
      <c r="D25" s="21"/>
      <c r="E25" s="56"/>
      <c r="F25" s="56">
        <v>1420508.29</v>
      </c>
      <c r="G25" s="56"/>
      <c r="H25" s="56"/>
      <c r="I25" s="59">
        <f t="shared" si="0"/>
        <v>0</v>
      </c>
      <c r="J25" s="59"/>
    </row>
    <row r="26" spans="1:10" ht="21.75">
      <c r="A26" s="22" t="s">
        <v>372</v>
      </c>
      <c r="B26" s="23">
        <v>270</v>
      </c>
      <c r="C26" s="21">
        <v>789406.35</v>
      </c>
      <c r="D26" s="21"/>
      <c r="E26" s="56"/>
      <c r="F26" s="56">
        <v>789406.35</v>
      </c>
      <c r="G26" s="56"/>
      <c r="H26" s="56"/>
      <c r="I26" s="59">
        <f t="shared" si="0"/>
        <v>0</v>
      </c>
      <c r="J26" s="59"/>
    </row>
    <row r="27" spans="1:10" ht="21.75">
      <c r="A27" s="22" t="s">
        <v>372</v>
      </c>
      <c r="B27" s="23" t="s">
        <v>332</v>
      </c>
      <c r="C27" s="21">
        <v>116346.5</v>
      </c>
      <c r="D27" s="21"/>
      <c r="E27" s="56"/>
      <c r="F27" s="56">
        <v>116346.5</v>
      </c>
      <c r="G27" s="56"/>
      <c r="H27" s="56"/>
      <c r="I27" s="59">
        <f t="shared" si="0"/>
        <v>0</v>
      </c>
      <c r="J27" s="59"/>
    </row>
    <row r="28" spans="1:10" ht="21.75">
      <c r="A28" s="22" t="s">
        <v>373</v>
      </c>
      <c r="B28" s="23">
        <v>300</v>
      </c>
      <c r="C28" s="21">
        <v>124708.16</v>
      </c>
      <c r="D28" s="21"/>
      <c r="E28" s="56"/>
      <c r="F28" s="56">
        <v>124708.16</v>
      </c>
      <c r="G28" s="56"/>
      <c r="H28" s="56"/>
      <c r="I28" s="59">
        <f t="shared" si="0"/>
        <v>0</v>
      </c>
      <c r="J28" s="59"/>
    </row>
    <row r="29" spans="1:10" ht="21.75">
      <c r="A29" s="22" t="s">
        <v>355</v>
      </c>
      <c r="B29" s="23">
        <v>400</v>
      </c>
      <c r="C29" s="21">
        <v>1235732.71</v>
      </c>
      <c r="D29" s="21"/>
      <c r="E29" s="56"/>
      <c r="F29" s="56">
        <v>1235732.71</v>
      </c>
      <c r="G29" s="56"/>
      <c r="H29" s="56"/>
      <c r="I29" s="59">
        <f t="shared" si="0"/>
        <v>0</v>
      </c>
      <c r="J29" s="59"/>
    </row>
    <row r="30" spans="1:10" ht="21.75">
      <c r="A30" s="22" t="s">
        <v>374</v>
      </c>
      <c r="B30" s="23">
        <v>450</v>
      </c>
      <c r="C30" s="21">
        <v>610700</v>
      </c>
      <c r="D30" s="21"/>
      <c r="E30" s="56"/>
      <c r="F30" s="56">
        <v>610700</v>
      </c>
      <c r="G30" s="56"/>
      <c r="H30" s="56"/>
      <c r="I30" s="59">
        <f t="shared" si="0"/>
        <v>0</v>
      </c>
      <c r="J30" s="59"/>
    </row>
    <row r="31" spans="1:10" ht="21.75">
      <c r="A31" s="22" t="s">
        <v>375</v>
      </c>
      <c r="B31" s="23">
        <v>500</v>
      </c>
      <c r="C31" s="21">
        <v>796000</v>
      </c>
      <c r="D31" s="21"/>
      <c r="E31" s="56"/>
      <c r="F31" s="56">
        <v>796000</v>
      </c>
      <c r="G31" s="56"/>
      <c r="H31" s="56"/>
      <c r="I31" s="59">
        <f t="shared" si="0"/>
        <v>0</v>
      </c>
      <c r="J31" s="59"/>
    </row>
    <row r="32" spans="1:10" ht="21.75">
      <c r="A32" s="22" t="s">
        <v>375</v>
      </c>
      <c r="B32" s="23" t="s">
        <v>332</v>
      </c>
      <c r="C32" s="21">
        <v>198998</v>
      </c>
      <c r="D32" s="21"/>
      <c r="E32" s="56"/>
      <c r="F32" s="56">
        <v>198998</v>
      </c>
      <c r="G32" s="56"/>
      <c r="H32" s="56"/>
      <c r="I32" s="59">
        <f t="shared" si="0"/>
        <v>0</v>
      </c>
      <c r="J32" s="59"/>
    </row>
    <row r="33" spans="1:10" ht="21.75">
      <c r="A33" s="22" t="s">
        <v>344</v>
      </c>
      <c r="B33" s="23">
        <v>550</v>
      </c>
      <c r="C33" s="21">
        <v>1521000</v>
      </c>
      <c r="D33" s="21"/>
      <c r="E33" s="56"/>
      <c r="F33" s="56">
        <v>1521000</v>
      </c>
      <c r="G33" s="56"/>
      <c r="H33" s="56"/>
      <c r="I33" s="59">
        <f t="shared" si="0"/>
        <v>0</v>
      </c>
      <c r="J33" s="59"/>
    </row>
    <row r="34" spans="1:10" ht="21.75">
      <c r="A34" s="22" t="s">
        <v>33</v>
      </c>
      <c r="B34" s="23"/>
      <c r="C34" s="21">
        <v>2105500</v>
      </c>
      <c r="D34" s="21"/>
      <c r="E34" s="56"/>
      <c r="F34" s="56">
        <v>2105500</v>
      </c>
      <c r="G34" s="56"/>
      <c r="H34" s="56"/>
      <c r="I34" s="59">
        <f t="shared" si="0"/>
        <v>0</v>
      </c>
      <c r="J34" s="59"/>
    </row>
    <row r="35" spans="1:10" ht="21.75">
      <c r="A35" s="22" t="s">
        <v>34</v>
      </c>
      <c r="B35" s="23"/>
      <c r="C35" s="21">
        <v>33000</v>
      </c>
      <c r="D35" s="21"/>
      <c r="E35" s="56"/>
      <c r="F35" s="56">
        <v>33000</v>
      </c>
      <c r="G35" s="56"/>
      <c r="H35" s="56"/>
      <c r="I35" s="59">
        <f t="shared" si="0"/>
        <v>0</v>
      </c>
      <c r="J35" s="59"/>
    </row>
    <row r="36" spans="1:10" ht="21.75">
      <c r="A36" s="22" t="s">
        <v>35</v>
      </c>
      <c r="B36" s="23"/>
      <c r="C36" s="21">
        <v>988672.9</v>
      </c>
      <c r="D36" s="21"/>
      <c r="E36" s="56"/>
      <c r="F36" s="56">
        <v>988672.9</v>
      </c>
      <c r="G36" s="56"/>
      <c r="H36" s="56"/>
      <c r="I36" s="59">
        <f t="shared" si="0"/>
        <v>0</v>
      </c>
      <c r="J36" s="59"/>
    </row>
    <row r="37" spans="1:10" ht="21.75">
      <c r="A37" s="22" t="s">
        <v>36</v>
      </c>
      <c r="B37" s="23"/>
      <c r="C37" s="21">
        <v>1124340</v>
      </c>
      <c r="D37" s="21"/>
      <c r="E37" s="56"/>
      <c r="F37" s="56">
        <v>1124340</v>
      </c>
      <c r="G37" s="56"/>
      <c r="H37" s="56"/>
      <c r="I37" s="59">
        <f t="shared" si="0"/>
        <v>0</v>
      </c>
      <c r="J37" s="59"/>
    </row>
    <row r="38" spans="1:10" ht="21.75">
      <c r="A38" s="19" t="s">
        <v>37</v>
      </c>
      <c r="B38" s="23">
        <v>821</v>
      </c>
      <c r="C38" s="21"/>
      <c r="D38" s="21">
        <v>19007734.75</v>
      </c>
      <c r="E38" s="56">
        <v>19007734.75</v>
      </c>
      <c r="F38" s="56"/>
      <c r="G38" s="56"/>
      <c r="H38" s="56"/>
      <c r="I38" s="56"/>
      <c r="J38" s="59">
        <f>SUM(D38+F38+H38-C38-E38-G38)</f>
        <v>0</v>
      </c>
    </row>
    <row r="39" spans="1:10" ht="21.75">
      <c r="A39" s="22" t="s">
        <v>384</v>
      </c>
      <c r="B39" s="23">
        <v>900</v>
      </c>
      <c r="C39" s="21"/>
      <c r="D39" s="21">
        <v>512304.14</v>
      </c>
      <c r="E39" s="56"/>
      <c r="F39" s="56"/>
      <c r="G39" s="56"/>
      <c r="H39" s="56"/>
      <c r="I39" s="56"/>
      <c r="J39" s="59">
        <f>SUM(D39+F39+H39-C39-E39-G39)</f>
        <v>512304.14</v>
      </c>
    </row>
    <row r="40" spans="1:10" ht="21.75">
      <c r="A40" s="22" t="s">
        <v>346</v>
      </c>
      <c r="B40" s="23">
        <v>600</v>
      </c>
      <c r="C40" s="21"/>
      <c r="D40" s="21">
        <v>315344.5</v>
      </c>
      <c r="E40" s="56"/>
      <c r="F40" s="56"/>
      <c r="G40" s="56"/>
      <c r="H40" s="56"/>
      <c r="I40" s="56"/>
      <c r="J40" s="59">
        <f>SUM(D40+F40+H40-C40-E40-G40)</f>
        <v>315344.5</v>
      </c>
    </row>
    <row r="41" spans="1:10" ht="21.75">
      <c r="A41" s="22" t="s">
        <v>347</v>
      </c>
      <c r="B41" s="23"/>
      <c r="C41" s="21"/>
      <c r="D41" s="21">
        <v>701977</v>
      </c>
      <c r="E41" s="56"/>
      <c r="F41" s="56"/>
      <c r="G41" s="56"/>
      <c r="H41" s="56"/>
      <c r="I41" s="56"/>
      <c r="J41" s="59">
        <f>SUM(D41+F41+H41-C41-E41-G41)</f>
        <v>701977</v>
      </c>
    </row>
    <row r="42" spans="1:10" ht="21.75">
      <c r="A42" s="19" t="s">
        <v>38</v>
      </c>
      <c r="B42" s="23"/>
      <c r="C42" s="21"/>
      <c r="D42" s="21">
        <v>65</v>
      </c>
      <c r="E42" s="56"/>
      <c r="F42" s="56"/>
      <c r="G42" s="56"/>
      <c r="H42" s="56"/>
      <c r="I42" s="56">
        <v>0</v>
      </c>
      <c r="J42" s="59">
        <f>SUM(D42+F42+H42-C42-E42-G42-I42)</f>
        <v>65</v>
      </c>
    </row>
    <row r="43" spans="1:10" ht="21.75">
      <c r="A43" s="19" t="s">
        <v>39</v>
      </c>
      <c r="B43" s="23"/>
      <c r="C43" s="21"/>
      <c r="D43" s="21">
        <v>7500</v>
      </c>
      <c r="E43" s="56"/>
      <c r="F43" s="56">
        <v>138875</v>
      </c>
      <c r="G43" s="56"/>
      <c r="H43" s="56"/>
      <c r="I43" s="56"/>
      <c r="J43" s="59">
        <f>SUM(D43+F43+H43-C43-E43-G43)</f>
        <v>146375</v>
      </c>
    </row>
    <row r="44" spans="1:10" ht="21.75">
      <c r="A44" s="19" t="s">
        <v>40</v>
      </c>
      <c r="B44" s="23"/>
      <c r="C44" s="21"/>
      <c r="D44" s="21">
        <v>1021729.06</v>
      </c>
      <c r="E44" s="56"/>
      <c r="F44" s="56"/>
      <c r="G44" s="56"/>
      <c r="H44" s="56"/>
      <c r="I44" s="56"/>
      <c r="J44" s="59">
        <f>SUM(D44+F44+H44-C44-E44-G44)</f>
        <v>1021729.06</v>
      </c>
    </row>
    <row r="45" spans="1:10" ht="21.75">
      <c r="A45" s="19" t="s">
        <v>349</v>
      </c>
      <c r="B45" s="23">
        <v>700</v>
      </c>
      <c r="C45" s="21"/>
      <c r="D45" s="21">
        <v>2928096.1</v>
      </c>
      <c r="E45" s="56"/>
      <c r="F45" s="56">
        <v>1425837.63</v>
      </c>
      <c r="G45" s="56"/>
      <c r="H45" s="56"/>
      <c r="I45" s="56">
        <v>0</v>
      </c>
      <c r="J45" s="59">
        <f>SUM(D45+F45+H45-C45-E45-G45-I45)</f>
        <v>4353933.73</v>
      </c>
    </row>
    <row r="46" spans="1:10" ht="21.75">
      <c r="A46" s="19" t="s">
        <v>356</v>
      </c>
      <c r="B46" s="23">
        <v>703</v>
      </c>
      <c r="C46" s="62"/>
      <c r="D46" s="62">
        <v>4527468.52</v>
      </c>
      <c r="E46" s="63"/>
      <c r="F46" s="63">
        <v>475279.21</v>
      </c>
      <c r="G46" s="63"/>
      <c r="H46" s="63"/>
      <c r="I46" s="63"/>
      <c r="J46" s="59">
        <f>SUM(D46+F46+H46-C46-E46-G46)</f>
        <v>5002747.7299999995</v>
      </c>
    </row>
    <row r="47" spans="1:13" ht="22.5" thickBot="1">
      <c r="A47" s="19"/>
      <c r="B47" s="23"/>
      <c r="C47" s="25">
        <f aca="true" t="shared" si="1" ref="C47:J47">SUM(C8:C46)</f>
        <v>29022219.07</v>
      </c>
      <c r="D47" s="25">
        <f t="shared" si="1"/>
        <v>29022219.07</v>
      </c>
      <c r="E47" s="412">
        <f t="shared" si="1"/>
        <v>19007734.75</v>
      </c>
      <c r="F47" s="412">
        <f t="shared" si="1"/>
        <v>19007734.75</v>
      </c>
      <c r="G47" s="412">
        <f t="shared" si="1"/>
        <v>0</v>
      </c>
      <c r="H47" s="412">
        <f t="shared" si="1"/>
        <v>0</v>
      </c>
      <c r="I47" s="25">
        <f t="shared" si="1"/>
        <v>12054476.16</v>
      </c>
      <c r="J47" s="25">
        <f t="shared" si="1"/>
        <v>12054476.16</v>
      </c>
      <c r="M47" s="58">
        <f>J47-I47</f>
        <v>0</v>
      </c>
    </row>
    <row r="48" spans="1:10" ht="22.5" thickTop="1">
      <c r="A48" s="27"/>
      <c r="B48" s="28"/>
      <c r="C48" s="29"/>
      <c r="D48" s="29"/>
      <c r="E48" s="413"/>
      <c r="F48" s="413"/>
      <c r="G48" s="413"/>
      <c r="H48" s="413"/>
      <c r="I48" s="29"/>
      <c r="J48" s="29"/>
    </row>
    <row r="49" spans="1:10" ht="21.75">
      <c r="A49" s="64"/>
      <c r="B49" s="64"/>
      <c r="C49" s="64"/>
      <c r="D49" s="64"/>
      <c r="E49" s="414"/>
      <c r="F49" s="414"/>
      <c r="G49" s="414"/>
      <c r="H49" s="414"/>
      <c r="I49" s="64"/>
      <c r="J49" s="64"/>
    </row>
  </sheetData>
  <mergeCells count="11">
    <mergeCell ref="A1:K1"/>
    <mergeCell ref="A2:K2"/>
    <mergeCell ref="A3:K3"/>
    <mergeCell ref="C5:D5"/>
    <mergeCell ref="E5:F5"/>
    <mergeCell ref="G5:H5"/>
    <mergeCell ref="I5:J5"/>
    <mergeCell ref="C6:D6"/>
    <mergeCell ref="E6:F6"/>
    <mergeCell ref="G6:H6"/>
    <mergeCell ref="I6:J6"/>
  </mergeCells>
  <printOptions/>
  <pageMargins left="0.57" right="0.55" top="0.29" bottom="1.04" header="0.18" footer="0.8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F15"/>
  <sheetViews>
    <sheetView workbookViewId="0" topLeftCell="A1">
      <selection activeCell="G14" sqref="G14"/>
    </sheetView>
  </sheetViews>
  <sheetFormatPr defaultColWidth="9.140625" defaultRowHeight="21.75"/>
  <cols>
    <col min="1" max="1" width="6.7109375" style="0" customWidth="1"/>
    <col min="2" max="2" width="6.8515625" style="79" customWidth="1"/>
    <col min="3" max="3" width="40.140625" style="0" customWidth="1"/>
    <col min="4" max="6" width="14.8515625" style="0" customWidth="1"/>
  </cols>
  <sheetData>
    <row r="1" spans="2:6" ht="21.75">
      <c r="B1" s="75" t="s">
        <v>121</v>
      </c>
      <c r="F1" t="s">
        <v>68</v>
      </c>
    </row>
    <row r="2" spans="1:6" ht="21.75">
      <c r="A2" s="454" t="s">
        <v>282</v>
      </c>
      <c r="B2" s="454"/>
      <c r="C2" s="454"/>
      <c r="D2" s="454"/>
      <c r="E2" s="454"/>
      <c r="F2" s="454"/>
    </row>
    <row r="3" spans="1:6" ht="21.75">
      <c r="A3" s="454" t="s">
        <v>306</v>
      </c>
      <c r="B3" s="454"/>
      <c r="C3" s="454"/>
      <c r="D3" s="454"/>
      <c r="E3" s="454"/>
      <c r="F3" s="454"/>
    </row>
    <row r="4" spans="1:6" ht="21.75">
      <c r="A4" s="454" t="s">
        <v>65</v>
      </c>
      <c r="B4" s="454"/>
      <c r="C4" s="454"/>
      <c r="D4" s="454"/>
      <c r="E4" s="454"/>
      <c r="F4" s="454"/>
    </row>
    <row r="5" spans="1:6" ht="15" customHeight="1">
      <c r="A5" s="79"/>
      <c r="C5" s="79"/>
      <c r="D5" s="79"/>
      <c r="E5" s="79"/>
      <c r="F5" s="79"/>
    </row>
    <row r="6" spans="1:6" ht="21.75">
      <c r="A6" s="80" t="s">
        <v>452</v>
      </c>
      <c r="B6" s="81" t="s">
        <v>286</v>
      </c>
      <c r="C6" s="81" t="s">
        <v>317</v>
      </c>
      <c r="D6" s="81" t="s">
        <v>283</v>
      </c>
      <c r="E6" s="81" t="s">
        <v>284</v>
      </c>
      <c r="F6" s="81" t="s">
        <v>437</v>
      </c>
    </row>
    <row r="7" spans="1:6" ht="21.75">
      <c r="A7" s="81">
        <v>1</v>
      </c>
      <c r="B7" s="81">
        <v>1</v>
      </c>
      <c r="C7" s="80" t="s">
        <v>285</v>
      </c>
      <c r="D7" s="82">
        <v>40000</v>
      </c>
      <c r="E7" s="82">
        <v>20000</v>
      </c>
      <c r="F7" s="83">
        <f>D7-E7</f>
        <v>20000</v>
      </c>
    </row>
    <row r="8" spans="1:6" ht="21.75">
      <c r="A8" s="81">
        <v>2</v>
      </c>
      <c r="B8" s="81">
        <v>2</v>
      </c>
      <c r="C8" s="80" t="s">
        <v>287</v>
      </c>
      <c r="D8" s="82">
        <v>40000</v>
      </c>
      <c r="E8" s="82">
        <v>20000</v>
      </c>
      <c r="F8" s="83">
        <f aca="true" t="shared" si="0" ref="F8:F14">D8-E8</f>
        <v>20000</v>
      </c>
    </row>
    <row r="9" spans="1:6" ht="21.75">
      <c r="A9" s="81">
        <v>3</v>
      </c>
      <c r="B9" s="81">
        <v>4</v>
      </c>
      <c r="C9" s="80" t="s">
        <v>288</v>
      </c>
      <c r="D9" s="82">
        <v>40000</v>
      </c>
      <c r="E9" s="82">
        <v>20000</v>
      </c>
      <c r="F9" s="83">
        <f t="shared" si="0"/>
        <v>20000</v>
      </c>
    </row>
    <row r="10" spans="1:6" ht="21.75">
      <c r="A10" s="81">
        <v>4</v>
      </c>
      <c r="B10" s="81">
        <v>5</v>
      </c>
      <c r="C10" s="80" t="s">
        <v>289</v>
      </c>
      <c r="D10" s="82">
        <v>100000</v>
      </c>
      <c r="E10" s="82">
        <v>0</v>
      </c>
      <c r="F10" s="83">
        <f t="shared" si="0"/>
        <v>100000</v>
      </c>
    </row>
    <row r="11" spans="1:6" ht="21.75">
      <c r="A11" s="81">
        <v>5</v>
      </c>
      <c r="B11" s="81">
        <v>6</v>
      </c>
      <c r="C11" s="80" t="s">
        <v>290</v>
      </c>
      <c r="D11" s="82">
        <v>40000</v>
      </c>
      <c r="E11" s="82">
        <v>20000</v>
      </c>
      <c r="F11" s="83">
        <f t="shared" si="0"/>
        <v>20000</v>
      </c>
    </row>
    <row r="12" spans="1:6" ht="21.75">
      <c r="A12" s="81">
        <v>6</v>
      </c>
      <c r="B12" s="81">
        <v>7</v>
      </c>
      <c r="C12" s="80" t="s">
        <v>291</v>
      </c>
      <c r="D12" s="82">
        <v>24000</v>
      </c>
      <c r="E12" s="82">
        <v>2944</v>
      </c>
      <c r="F12" s="83">
        <f t="shared" si="0"/>
        <v>21056</v>
      </c>
    </row>
    <row r="13" spans="1:6" ht="21.75">
      <c r="A13" s="81">
        <v>7</v>
      </c>
      <c r="B13" s="81">
        <v>8</v>
      </c>
      <c r="C13" s="80" t="s">
        <v>292</v>
      </c>
      <c r="D13" s="82">
        <v>40000</v>
      </c>
      <c r="E13" s="82">
        <v>20000</v>
      </c>
      <c r="F13" s="83">
        <f t="shared" si="0"/>
        <v>20000</v>
      </c>
    </row>
    <row r="14" spans="1:6" ht="21.75">
      <c r="A14" s="81">
        <v>8</v>
      </c>
      <c r="B14" s="81">
        <v>9</v>
      </c>
      <c r="C14" s="80" t="s">
        <v>293</v>
      </c>
      <c r="D14" s="82">
        <v>40000</v>
      </c>
      <c r="E14" s="82">
        <v>20000</v>
      </c>
      <c r="F14" s="83">
        <f t="shared" si="0"/>
        <v>20000</v>
      </c>
    </row>
    <row r="15" spans="1:6" ht="21.75">
      <c r="A15" s="455" t="s">
        <v>294</v>
      </c>
      <c r="B15" s="456"/>
      <c r="C15" s="457"/>
      <c r="D15" s="84">
        <f>SUM(D7:D14)</f>
        <v>364000</v>
      </c>
      <c r="E15" s="84">
        <f>SUM(E7:E14)</f>
        <v>122944</v>
      </c>
      <c r="F15" s="85">
        <f>SUM(F7:F14)</f>
        <v>241056</v>
      </c>
    </row>
  </sheetData>
  <mergeCells count="4">
    <mergeCell ref="A2:F2"/>
    <mergeCell ref="A3:F3"/>
    <mergeCell ref="A4:F4"/>
    <mergeCell ref="A15:C15"/>
  </mergeCells>
  <printOptions/>
  <pageMargins left="0.75" right="0.1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D7"/>
  <sheetViews>
    <sheetView workbookViewId="0" topLeftCell="A1">
      <selection activeCell="B9" sqref="B9"/>
    </sheetView>
  </sheetViews>
  <sheetFormatPr defaultColWidth="9.140625" defaultRowHeight="21.75"/>
  <cols>
    <col min="2" max="2" width="37.140625" style="0" customWidth="1"/>
    <col min="3" max="3" width="17.140625" style="0" customWidth="1"/>
    <col min="4" max="4" width="20.8515625" style="0" customWidth="1"/>
  </cols>
  <sheetData>
    <row r="1" spans="2:4" ht="21.75">
      <c r="B1" s="75" t="s">
        <v>121</v>
      </c>
      <c r="D1" t="s">
        <v>75</v>
      </c>
    </row>
    <row r="2" spans="1:4" ht="23.25">
      <c r="A2" s="479" t="s">
        <v>69</v>
      </c>
      <c r="B2" s="479"/>
      <c r="C2" s="479"/>
      <c r="D2" s="479"/>
    </row>
    <row r="4" spans="1:4" ht="21.75">
      <c r="A4" s="81" t="s">
        <v>73</v>
      </c>
      <c r="B4" s="81" t="s">
        <v>317</v>
      </c>
      <c r="C4" s="81" t="s">
        <v>307</v>
      </c>
      <c r="D4" s="81" t="s">
        <v>70</v>
      </c>
    </row>
    <row r="5" spans="1:4" ht="21.75">
      <c r="A5" s="226" t="s">
        <v>74</v>
      </c>
      <c r="B5" s="80" t="s">
        <v>71</v>
      </c>
      <c r="C5" s="82">
        <v>6000</v>
      </c>
      <c r="D5" s="80" t="s">
        <v>72</v>
      </c>
    </row>
    <row r="6" spans="1:4" ht="21.75">
      <c r="A6" s="80"/>
      <c r="B6" s="80"/>
      <c r="C6" s="80"/>
      <c r="D6" s="80"/>
    </row>
    <row r="7" spans="1:4" ht="21.75">
      <c r="A7" s="455" t="s">
        <v>379</v>
      </c>
      <c r="B7" s="457"/>
      <c r="C7" s="83">
        <f>SUM(C5:C6)</f>
        <v>6000</v>
      </c>
      <c r="D7" s="80"/>
    </row>
  </sheetData>
  <mergeCells count="2">
    <mergeCell ref="A7:B7"/>
    <mergeCell ref="A2:D2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burapa_k</cp:lastModifiedBy>
  <cp:lastPrinted>2010-11-01T04:31:26Z</cp:lastPrinted>
  <dcterms:created xsi:type="dcterms:W3CDTF">2004-02-23T07:46:31Z</dcterms:created>
  <dcterms:modified xsi:type="dcterms:W3CDTF">2010-11-03T02:40:58Z</dcterms:modified>
  <cp:category/>
  <cp:version/>
  <cp:contentType/>
  <cp:contentStatus/>
</cp:coreProperties>
</file>