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4" firstSheet="3" activeTab="6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งบกระทบยอดกรุงไทยกระแสรายวัน" sheetId="13" r:id="rId13"/>
    <sheet name="รายจ่ายรอจ่าย " sheetId="14" r:id="rId14"/>
    <sheet name="รายจ่ายค้างจ่าย " sheetId="15" r:id="rId15"/>
    <sheet name="เงินอุดหนุนค้างจ่าย" sheetId="16" r:id="rId16"/>
    <sheet name="ลูกหนี้เงินทุนศฐ" sheetId="17" r:id="rId17"/>
    <sheet name="เงินสะสม" sheetId="18" r:id="rId18"/>
    <sheet name="แนบจ่ายขาด" sheetId="19" r:id="rId19"/>
    <sheet name="งบกระทบยอดโครงการถ่ายโอน" sheetId="20" r:id="rId20"/>
    <sheet name="รายงานกระแสเงินสด" sheetId="21" r:id="rId21"/>
  </sheets>
  <definedNames>
    <definedName name="_xlnm.Print_Area" localSheetId="15">'เงินอุดหนุนค้างจ่าย'!#REF!</definedName>
    <definedName name="_xlnm.Print_Area" localSheetId="1">'ใบผ่านทั่วไป (2)'!$B$1:$G$159</definedName>
    <definedName name="_xlnm.Print_Area" localSheetId="0">'ใบผ่านมาตรฐาน (2)'!$A$1:$E$140</definedName>
    <definedName name="_xlnm.Print_Area" localSheetId="8">'กระดาษทำการกระทบยอด   (2)'!$A$1:$U$125</definedName>
    <definedName name="_xlnm.Print_Area" localSheetId="4">'กระดาษทำการงบทดลอง '!$A$1:$J$42</definedName>
    <definedName name="_xlnm.Print_Area" localSheetId="9">'งบกระทบยอดเศรษฐกิจชุมชน'!$A$1:$H$42</definedName>
    <definedName name="_xlnm.Print_Area" localSheetId="19">'งบกระทบยอดโครงการถ่ายโอน'!$A$1:$H$42</definedName>
    <definedName name="_xlnm.Print_Area" localSheetId="10">'งบกระทบยอดธกส.ออมทรัพย์'!$A$1:$H$45</definedName>
    <definedName name="_xlnm.Print_Area" localSheetId="2">'งบทดลอง'!$A$1:$F$60</definedName>
    <definedName name="_xlnm.Print_Area" localSheetId="3">'รายงานรับ-จ่ายเงินสด'!$A$1:$I$101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<sst xmlns="http://schemas.openxmlformats.org/spreadsheetml/2006/main" count="927" uniqueCount="614">
  <si>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</si>
  <si>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</si>
  <si>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</si>
  <si>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</si>
  <si>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</si>
  <si>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</si>
  <si>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</si>
  <si>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</si>
  <si>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</si>
  <si>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</si>
  <si>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</si>
  <si>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</si>
  <si>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</si>
  <si>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</si>
  <si>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</si>
  <si>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</si>
  <si>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</si>
  <si>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</si>
  <si>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</si>
  <si>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</si>
  <si>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</si>
  <si>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</si>
  <si>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</si>
  <si>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</si>
  <si>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</si>
  <si>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</si>
  <si>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</si>
  <si>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</si>
  <si>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</si>
  <si>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</si>
  <si>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</si>
  <si>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</si>
  <si>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</si>
  <si>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</si>
  <si>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</si>
  <si>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</si>
  <si>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</si>
  <si>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</si>
  <si>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</si>
  <si>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</si>
  <si>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</si>
  <si>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</si>
  <si>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</si>
  <si>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</si>
  <si>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</si>
  <si>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</si>
  <si>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</si>
  <si>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</si>
  <si>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</si>
  <si>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</si>
  <si>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</si>
  <si>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</si>
  <si>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</si>
  <si>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</si>
  <si>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</si>
  <si>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</si>
  <si>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</si>
  <si>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</si>
  <si>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</si>
  <si>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</si>
  <si>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</si>
  <si>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</si>
  <si>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</si>
  <si>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</si>
  <si>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</si>
  <si>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</si>
  <si>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</si>
  <si>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</si>
  <si>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</si>
  <si>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</si>
  <si>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</si>
  <si>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</si>
  <si>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</si>
  <si>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</si>
  <si>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</si>
  <si>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</si>
  <si>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</si>
  <si>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</si>
  <si>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</si>
  <si>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</si>
  <si>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</si>
  <si>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</si>
  <si>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</si>
  <si>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</si>
  <si>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</si>
  <si>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</si>
  <si>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</si>
  <si>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</si>
  <si>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</si>
  <si>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</si>
  <si>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</si>
  <si>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</si>
  <si>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</si>
  <si>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</si>
  <si>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</si>
  <si>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</si>
  <si>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</si>
  <si>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</si>
  <si>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</si>
  <si>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</si>
  <si>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</si>
  <si>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</si>
  <si>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</si>
  <si>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</si>
  <si>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</si>
  <si>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</si>
  <si>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</si>
  <si>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</si>
  <si>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</si>
  <si>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</si>
  <si>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</si>
  <si>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</si>
  <si>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</si>
  <si>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</si>
  <si>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</si>
  <si>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</si>
  <si>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</si>
  <si>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</si>
  <si>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</si>
  <si>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</si>
  <si>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</si>
  <si>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</si>
  <si>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</si>
  <si>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</si>
  <si>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</si>
  <si>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</si>
  <si>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</si>
  <si>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</si>
  <si>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</si>
  <si>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</si>
  <si>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</si>
  <si>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</si>
  <si>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</si>
  <si>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</si>
  <si>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</si>
  <si>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</si>
  <si>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</si>
  <si>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</si>
  <si>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</si>
  <si>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</si>
  <si>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</si>
  <si>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</si>
  <si>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</si>
  <si>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</si>
  <si>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</si>
  <si>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</si>
  <si>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</si>
  <si>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</si>
  <si>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</si>
  <si>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</si>
  <si>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</si>
  <si>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</si>
  <si>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</si>
  <si>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</si>
  <si>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</si>
  <si>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</si>
  <si>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</si>
  <si>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</si>
  <si>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</si>
  <si>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</si>
  <si>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</si>
  <si>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</si>
  <si>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</si>
  <si>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</si>
  <si>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</si>
  <si>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</si>
  <si>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</si>
  <si>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</si>
  <si>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</si>
  <si>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</si>
  <si>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</si>
  <si>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</si>
  <si>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</si>
  <si>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</si>
  <si>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</si>
  <si>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</si>
  <si>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</si>
  <si>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</si>
  <si>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</si>
  <si>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</si>
  <si>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</si>
  <si>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</si>
  <si>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</si>
  <si>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</si>
  <si>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</si>
  <si>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</si>
  <si>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</si>
  <si>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</si>
  <si>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</si>
  <si>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</si>
  <si>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</si>
  <si>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</si>
  <si>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</si>
  <si>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</si>
  <si>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</si>
  <si>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</si>
  <si>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</si>
  <si>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</si>
  <si>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</si>
  <si>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</si>
  <si>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</si>
  <si>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</si>
  <si>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</si>
  <si>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</si>
  <si>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</si>
  <si>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</si>
  <si>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</si>
  <si>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</si>
  <si>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</si>
  <si>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</si>
  <si>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</si>
  <si>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</si>
  <si>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</si>
  <si>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</si>
  <si>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</si>
  <si>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</si>
  <si>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</si>
  <si>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</si>
  <si>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</si>
  <si>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</si>
  <si>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</si>
  <si>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</si>
  <si>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</si>
  <si>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</si>
  <si>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</si>
  <si>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</si>
  <si>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</si>
  <si>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</si>
  <si>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</si>
  <si>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</si>
  <si>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</si>
  <si>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</si>
  <si>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</si>
  <si>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</si>
  <si>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</si>
  <si>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</si>
  <si>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</si>
  <si>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</si>
  <si>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</si>
  <si>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</si>
  <si>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</si>
  <si>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</si>
  <si>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</si>
  <si>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</si>
  <si>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</si>
  <si>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</si>
  <si>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</si>
  <si>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</si>
  <si>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</si>
  <si>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</si>
  <si>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</si>
  <si>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</si>
  <si>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</si>
  <si>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</si>
  <si>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</si>
  <si>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</si>
  <si>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</si>
  <si>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</si>
  <si>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</si>
  <si>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</si>
  <si>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</si>
  <si>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</si>
  <si>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</si>
  <si>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</si>
  <si>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</si>
  <si>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</si>
  <si>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</si>
  <si>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</si>
  <si>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</si>
  <si>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</si>
  <si>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</si>
  <si>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</si>
  <si>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</si>
  <si>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</si>
  <si>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</si>
  <si>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</si>
  <si>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</si>
  <si>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</si>
  <si>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</si>
  <si>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</si>
  <si>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</si>
  <si>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</si>
  <si>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</si>
  <si>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</si>
  <si>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</si>
  <si>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</si>
  <si>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</si>
  <si>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</si>
  <si>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</si>
  <si>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</si>
  <si>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</si>
  <si>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</si>
  <si>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</si>
  <si>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</si>
  <si>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</si>
  <si>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</si>
  <si>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</si>
  <si>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</si>
  <si>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</si>
  <si>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</si>
  <si>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</si>
  <si>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</si>
  <si>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</si>
  <si>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</si>
  <si>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</si>
  <si>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</si>
  <si>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</si>
  <si>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</si>
  <si>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</si>
  <si>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</si>
  <si>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</si>
  <si>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</si>
  <si>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</si>
  <si>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</si>
  <si>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</si>
  <si>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</si>
  <si>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</si>
  <si>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</si>
  <si>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</si>
  <si>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</si>
  <si>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</si>
  <si>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</si>
  <si>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</si>
  <si>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</si>
  <si>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</si>
  <si>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</si>
  <si>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</si>
  <si>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</si>
  <si>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</si>
  <si>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</si>
  <si>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</si>
  <si>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</si>
  <si>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</si>
  <si>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</si>
  <si>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</si>
  <si>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</si>
  <si>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</si>
  <si>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</si>
  <si>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</si>
  <si>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</si>
  <si>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</si>
  <si>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</si>
  <si>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</si>
  <si>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</si>
  <si>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</si>
  <si>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</si>
  <si>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</si>
  <si>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</si>
  <si>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</si>
  <si>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</si>
  <si>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</si>
  <si>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</si>
  <si>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</si>
  <si>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</si>
  <si>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</si>
  <si>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</si>
  <si>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</si>
  <si>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</si>
  <si>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</si>
  <si>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</si>
  <si>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</si>
  <si>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</si>
  <si>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</si>
  <si>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</si>
  <si>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</si>
  <si>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</si>
  <si>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</si>
  <si>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</si>
  <si>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</si>
  <si>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</si>
  <si>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</si>
  <si>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</si>
  <si>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</si>
  <si>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</si>
  <si>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</si>
  <si>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</si>
  <si>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</si>
  <si>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</si>
  <si>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</si>
  <si>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</si>
  <si>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</si>
  <si>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</si>
  <si>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</si>
  <si>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</si>
  <si>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</si>
  <si>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</si>
  <si>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</si>
  <si>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</si>
  <si>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</si>
  <si>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</si>
  <si>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</si>
  <si>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</si>
  <si>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</si>
  <si>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</si>
  <si>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</si>
  <si>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</si>
  <si>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</si>
  <si>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</si>
  <si>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</si>
  <si>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</si>
  <si>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</si>
  <si>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</si>
  <si>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</si>
  <si>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</si>
  <si>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</si>
  <si>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</si>
  <si>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</si>
  <si>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</si>
  <si>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</si>
  <si>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</si>
  <si>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</si>
  <si>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</si>
  <si>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</si>
  <si>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</si>
  <si>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</si>
  <si>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</si>
  <si>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</si>
  <si>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</si>
  <si>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เงินอุดหนุนเฉพาะกิจ -  ครอบครัวไทยฯ</t>
  </si>
  <si>
    <t>ปีงบประมาณ     2555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</si>
  <si>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</si>
  <si>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</si>
  <si>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</si>
  <si>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</si>
  <si>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</si>
  <si>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</si>
  <si>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</si>
  <si>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</si>
  <si>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</si>
  <si>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</si>
  <si>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</si>
  <si>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</si>
  <si>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</si>
  <si>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</si>
  <si>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</si>
  <si>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</si>
  <si>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</si>
  <si>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</si>
  <si>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</si>
  <si>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</si>
  <si>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</si>
  <si>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</si>
  <si>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</si>
  <si>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</si>
  <si>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</si>
  <si>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</si>
  <si>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</si>
  <si>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</si>
  <si>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 (หมายเหตุ 3)</t>
  </si>
  <si>
    <t xml:space="preserve">  เงินฝากธนาคารกรุงไทย   -  ออมทรัพย์ 301-6-09120-7</t>
  </si>
  <si>
    <t xml:space="preserve">                    ธกส.      -  ออมทรัพย์ 291-2-49401-5</t>
  </si>
  <si>
    <t xml:space="preserve">                    ธกส.      -  ออมทรัพย์ 291-2-56813-5</t>
  </si>
  <si>
    <t xml:space="preserve">                    ธกส.      -  ออมทรัพย์ 291-2-59857-4 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</si>
  <si>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</si>
  <si>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</si>
  <si>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</si>
  <si>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</si>
  <si>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</si>
  <si>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</si>
  <si>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</si>
  <si>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    เงินอุดหนุนเฉพาะกิจ -  ยาเสพติด</t>
  </si>
  <si>
    <t xml:space="preserve">     เงินอุดหนุนเฉพาะกิจค้างจ่าย</t>
  </si>
  <si>
    <t>900/2555</t>
  </si>
  <si>
    <t>901/2555</t>
  </si>
  <si>
    <t>902/2555</t>
  </si>
  <si>
    <t>903/2555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</si>
  <si>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</si>
  <si>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</si>
  <si>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</si>
  <si>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</si>
  <si>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</si>
  <si>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</si>
  <si>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</si>
  <si>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 xml:space="preserve">  ปีงบประมาณ    2556</t>
  </si>
  <si>
    <t>เงินสะสมยกมา ปี 55</t>
  </si>
  <si>
    <t>เบิกจ่ายตาม</t>
  </si>
  <si>
    <t>013/2556</t>
  </si>
  <si>
    <t>ฎีกาที่ 009 และ</t>
  </si>
  <si>
    <t>ฎีกาที่010 และ</t>
  </si>
  <si>
    <t>014/2556</t>
  </si>
  <si>
    <t>ฎีกาที่ 011 และ</t>
  </si>
  <si>
    <t>015/2556</t>
  </si>
  <si>
    <t>ฎีกาที่ 012/2556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</si>
  <si>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</si>
  <si>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</si>
  <si>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</si>
  <si>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</si>
  <si>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</si>
  <si>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</si>
  <si>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ส่วนโยธา</t>
  </si>
  <si>
    <t>หมวด ที่ดินและสิ่งก่อสร้างง</t>
  </si>
  <si>
    <t>ประเภท ถนน</t>
  </si>
  <si>
    <t xml:space="preserve">     1. โครงการก่อสร้างถนน คสล.ม.1</t>
  </si>
  <si>
    <t>ประเภท  แหล่งน้ำ</t>
  </si>
  <si>
    <t xml:space="preserve">   1. โครงการก่อสร้างระบบประปา ม.8</t>
  </si>
  <si>
    <t>ประจำปีงบประมาณ 2556</t>
  </si>
  <si>
    <t>เงินอุดหนุนเฉพาะกิจ -เบี้ยยังชีพคนพิการ(ปี55)</t>
  </si>
  <si>
    <t>เงินอุดหนุนเฉพาะกิจ -เบี้ยยังชีพคนชรา(ปี55)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</si>
  <si>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</si>
  <si>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</si>
  <si>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</si>
  <si>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</si>
  <si>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</si>
  <si>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</si>
  <si>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</si>
  <si>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</si>
  <si>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</si>
  <si>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</si>
  <si>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</si>
  <si>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</si>
  <si>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</si>
  <si>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</si>
  <si>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</si>
  <si>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</si>
  <si>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</si>
  <si>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</si>
  <si>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</si>
  <si>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</si>
  <si>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</si>
  <si>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</si>
  <si>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r>
      <t>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</si>
  <si>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</si>
  <si>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</si>
  <si>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</si>
  <si>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</si>
  <si>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</si>
  <si>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>ดอกเบี้ยเศรษฐกิจชุมชน</t>
  </si>
  <si>
    <t>คืนเงินและดอกเบี้ยเศรษฐกิจชุมชน ม.3</t>
  </si>
  <si>
    <t>หัก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</si>
  <si>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</si>
  <si>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</si>
  <si>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</si>
  <si>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</si>
  <si>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</si>
  <si>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</si>
  <si>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</si>
  <si>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</si>
  <si>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</si>
  <si>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</si>
  <si>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</si>
  <si>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</si>
  <si>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</si>
  <si>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</si>
  <si>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</si>
  <si>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</si>
  <si>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</si>
  <si>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>ตามฎีกาที่ 001-003/2556</t>
  </si>
  <si>
    <t>ตามฎีกาที่ 064/2556</t>
  </si>
  <si>
    <t>ตามฎีกาที่ 215/2556</t>
  </si>
  <si>
    <t>ตามฎีกาที่ 263/2556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</si>
  <si>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</si>
  <si>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</si>
  <si>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</si>
  <si>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</si>
  <si>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</si>
  <si>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</si>
  <si>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       เลขที่ …03.. /…06…... / 2556….</t>
  </si>
  <si>
    <t xml:space="preserve">                     เลขที่ …02../..06.. /2556…….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</si>
  <si>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</si>
  <si>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</si>
  <si>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</si>
  <si>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r>
      <t xml:space="preserve">เดบิท </t>
    </r>
    <r>
      <rPr>
        <sz val="14"/>
        <rFont val="TH SarabunPSK"/>
        <family val="2"/>
      </rPr>
      <t xml:space="preserve"> ค่าใช้สอย</t>
    </r>
  </si>
  <si>
    <t xml:space="preserve">                     เลขที่ …04../..06.. /2556…….</t>
  </si>
  <si>
    <t xml:space="preserve">                     วันที่ …7  มิถุนายน  2556.....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</si>
  <si>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เงินยืมงบประมาณ</t>
    </r>
  </si>
  <si>
    <t xml:space="preserve">                           ส่งใช้เงินยืมโครงการอบรมศึกษาดูงานฯ</t>
  </si>
  <si>
    <t xml:space="preserve">           เลขที่ …1..../…07...../...2556...</t>
  </si>
  <si>
    <t xml:space="preserve">   วันที่ ....31  กรกฎาคม  2556…...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</si>
  <si>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กรกฎาคม 2556</t>
  </si>
  <si>
    <t xml:space="preserve">                   เลขที่ …02.. /…07…... / …2556...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</si>
  <si>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กรกฎาคม  2556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</si>
  <si>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กรกฎาคม  2556</t>
  </si>
  <si>
    <r>
      <t xml:space="preserve">เครดิต  </t>
    </r>
    <r>
      <rPr>
        <sz val="14"/>
        <rFont val="TH SarabunPSK"/>
        <family val="2"/>
      </rPr>
      <t xml:space="preserve">ลูกหนี้เงินยืมงบประมาณ </t>
    </r>
  </si>
  <si>
    <t xml:space="preserve">                     เลขที่ …01../..07.. /2556…….</t>
  </si>
  <si>
    <t xml:space="preserve">                          ส่งใช้เงินยืมค่าลงทะเบียนเรียนของรองนายกองค์การบริหารส่วนตำบล</t>
  </si>
  <si>
    <t>วันที่      31  กรกฎาคม  2556</t>
  </si>
  <si>
    <t>ประจำเดือน กรกฎาคม  2556</t>
  </si>
  <si>
    <t xml:space="preserve">                          ประจำเดือน   กรกฎาคม  พ.ศ.   2556</t>
  </si>
  <si>
    <t xml:space="preserve"> ณ     วันที่    31  เดือน กรกฎาคม  พ.ศ.  2556</t>
  </si>
  <si>
    <t xml:space="preserve">  ยอดคงเหลือตามรายงานธนาคาร  ณ  วันที่    31  กรกฎาคม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</si>
  <si>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31  กรกฎาคม  2556</t>
    </r>
  </si>
  <si>
    <t xml:space="preserve">     วันที่    31  กรกฎาคม  2556</t>
  </si>
  <si>
    <t xml:space="preserve">  ยอดคงเหลือตามรายงานธนาคาร  ณ  วันที่   31  กรกฎาคม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</si>
  <si>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กรกฎาคม  2556</t>
    </r>
  </si>
  <si>
    <t>วันที่     31  กรกฎาคม  2556</t>
  </si>
  <si>
    <t xml:space="preserve">  ยอดคงเหลือตามบัญชี    ณ   วันที่   31  กรกฎาคม  2556</t>
  </si>
  <si>
    <t xml:space="preserve">  วันที่    31  กรกฎาคม   2556</t>
  </si>
  <si>
    <t xml:space="preserve">  ยอดคงเหลือตามบัญชี    ณ   วันที่   31  กรกฎาคม 2556</t>
  </si>
  <si>
    <t xml:space="preserve"> วันที่      31  กรกฎาคม  2556</t>
  </si>
  <si>
    <t>ณ วันที่  31  กรกฎาคม  2556</t>
  </si>
  <si>
    <t>ประจำเดือน  กรกฎาคม  2556</t>
  </si>
  <si>
    <t>ประจำเดือน กรกฎาคม 2556</t>
  </si>
  <si>
    <t>ณ   วันที่  28  มิถุนายน  2556</t>
  </si>
  <si>
    <t xml:space="preserve"> ณ   วันที่  31  กรกฎาคม  2556</t>
  </si>
  <si>
    <t xml:space="preserve">                     วันที่ … 30  กรกฎาคม  2556.....</t>
  </si>
  <si>
    <r>
      <t xml:space="preserve">เดบิท </t>
    </r>
    <r>
      <rPr>
        <sz val="14"/>
        <rFont val="TH SarabunPSK"/>
        <family val="2"/>
      </rPr>
      <t>ค่าใช้สอย</t>
    </r>
  </si>
  <si>
    <r>
      <t>เครดิต</t>
    </r>
    <r>
      <rPr>
        <sz val="14"/>
        <rFont val="TH SarabunPSK"/>
        <family val="2"/>
      </rPr>
      <t xml:space="preserve">  ลูกหนี้เงินยืมงบประมาณ</t>
    </r>
  </si>
  <si>
    <t xml:space="preserve">                         ส่งใช้เงินยืมค่าลงทะเบียนเรียนประธานสภาฯอบต.เมือนาท</t>
  </si>
  <si>
    <t>เงินรับฝาก-รอส่งคืนจังหวัด</t>
  </si>
  <si>
    <t xml:space="preserve">                     วันที่ …2  สิงหาคม  2556.....</t>
  </si>
  <si>
    <r>
      <t xml:space="preserve">เดบิท </t>
    </r>
    <r>
      <rPr>
        <sz val="14"/>
        <rFont val="TH SarabunPSK"/>
        <family val="2"/>
      </rPr>
      <t xml:space="preserve"> เงินอุดหนุนเฉพาะกิจค้างจ่าย-เบี้ยยังชีพคนชรา(ปี55)</t>
    </r>
  </si>
  <si>
    <t xml:space="preserve">         เงินอุดหนุนเฉพาะกิจค้างจ่าย-เบี้ยยังชีพคนพิการ(ปี55)</t>
  </si>
  <si>
    <t xml:space="preserve">                     เลขที่ …01../..08.. /2556…….</t>
  </si>
  <si>
    <t>เครดิต บัญชีเงินรับฝาก-เบี้ยยังชีพคนชรา(ปี55)รอส่งจังหวัด</t>
  </si>
  <si>
    <t xml:space="preserve">         บัญชีเงินรับฝาก-เบี้ยยังชีพคนพิการ(ปี55)รอส่งจังหวัด</t>
  </si>
  <si>
    <t xml:space="preserve">                           ปรับปรุงรายการบัญชีเงินอุดหนุนเฉพาะกิจค้างจ่าย ปี 55 ได้ตั้งบัญชีเงินรับฝาก-รอส่งคืนจังหวัด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</si>
  <si>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</si>
  <si>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</si>
  <si>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 xml:space="preserve">                           ค่าใช้สอย</t>
  </si>
  <si>
    <t>รับฝาก  (หมายเหตุ 2)</t>
  </si>
  <si>
    <t xml:space="preserve">                     วันที่ ..24    กรกฎาคม  2556.....</t>
  </si>
  <si>
    <t>งบประทบยอดเงินฝากธนาคาร - กระแสรายวัน</t>
  </si>
  <si>
    <t>ณ  วันที่ 28 กรกฎาคม 2556</t>
  </si>
  <si>
    <t>ประจำเดือน  กรกฎาคม 2556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</si>
</sst>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0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2" applyFont="1" applyBorder="1">
      <alignment/>
      <protection/>
    </xf>
    <xf numFmtId="164" fontId="3" fillId="0" borderId="12" xfId="40" applyFont="1" applyBorder="1" applyAlignment="1">
      <alignment/>
    </xf>
    <xf numFmtId="164" fontId="7" fillId="0" borderId="11" xfId="41" applyFont="1" applyFill="1" applyBorder="1" applyAlignment="1">
      <alignment horizontal="center"/>
    </xf>
    <xf numFmtId="164" fontId="7" fillId="34" borderId="11" xfId="41" applyFont="1" applyFill="1" applyBorder="1" applyAlignment="1">
      <alignment horizontal="center"/>
    </xf>
    <xf numFmtId="164" fontId="7" fillId="35" borderId="11" xfId="41" applyFont="1" applyFill="1" applyBorder="1" applyAlignment="1">
      <alignment horizontal="center"/>
    </xf>
    <xf numFmtId="164" fontId="7" fillId="0" borderId="0" xfId="41" applyFont="1" applyFill="1" applyAlignment="1">
      <alignment/>
    </xf>
    <xf numFmtId="164" fontId="7" fillId="34" borderId="11" xfId="41" applyFont="1" applyFill="1" applyBorder="1" applyAlignment="1">
      <alignment/>
    </xf>
    <xf numFmtId="164" fontId="7" fillId="35" borderId="21" xfId="41" applyFont="1" applyFill="1" applyBorder="1" applyAlignment="1">
      <alignment/>
    </xf>
    <xf numFmtId="164" fontId="7" fillId="0" borderId="0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67" fontId="3" fillId="0" borderId="12" xfId="52" applyNumberFormat="1" applyFont="1" applyBorder="1" applyAlignment="1">
      <alignment horizontal="center"/>
      <protection/>
    </xf>
    <xf numFmtId="164" fontId="3" fillId="0" borderId="12" xfId="40" applyFont="1" applyBorder="1" applyAlignment="1">
      <alignment horizontal="center"/>
    </xf>
    <xf numFmtId="0" fontId="3" fillId="0" borderId="15" xfId="52" applyFont="1" applyBorder="1" applyAlignment="1">
      <alignment horizontal="center"/>
      <protection/>
    </xf>
    <xf numFmtId="164" fontId="3" fillId="0" borderId="15" xfId="40" applyFont="1" applyBorder="1" applyAlignment="1">
      <alignment/>
    </xf>
    <xf numFmtId="167" fontId="3" fillId="0" borderId="12" xfId="52" applyNumberFormat="1" applyFont="1" applyFill="1" applyBorder="1" applyAlignment="1">
      <alignment horizontal="center"/>
      <protection/>
    </xf>
    <xf numFmtId="164" fontId="3" fillId="0" borderId="0" xfId="40" applyFont="1" applyAlignment="1">
      <alignment/>
    </xf>
    <xf numFmtId="164" fontId="3" fillId="0" borderId="15" xfId="40" applyFont="1" applyFill="1" applyBorder="1" applyAlignment="1">
      <alignment/>
    </xf>
    <xf numFmtId="164" fontId="5" fillId="0" borderId="21" xfId="40" applyFont="1" applyBorder="1" applyAlignment="1">
      <alignment/>
    </xf>
    <xf numFmtId="164" fontId="5" fillId="0" borderId="29" xfId="40" applyFont="1" applyBorder="1" applyAlignment="1">
      <alignment/>
    </xf>
    <xf numFmtId="0" fontId="3" fillId="0" borderId="13" xfId="52" applyFont="1" applyBorder="1">
      <alignment/>
      <protection/>
    </xf>
    <xf numFmtId="167" fontId="3" fillId="0" borderId="23" xfId="52" applyNumberFormat="1" applyFont="1" applyBorder="1" applyAlignment="1">
      <alignment horizontal="center"/>
      <protection/>
    </xf>
    <xf numFmtId="164" fontId="3" fillId="0" borderId="23" xfId="40" applyFont="1" applyBorder="1" applyAlignment="1">
      <alignment/>
    </xf>
    <xf numFmtId="164" fontId="3" fillId="0" borderId="14" xfId="40" applyFont="1" applyBorder="1" applyAlignment="1">
      <alignment/>
    </xf>
    <xf numFmtId="0" fontId="5" fillId="0" borderId="17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3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167" fontId="7" fillId="0" borderId="12" xfId="52" applyNumberFormat="1" applyFont="1" applyBorder="1" applyAlignment="1">
      <alignment horizontal="center"/>
      <protection/>
    </xf>
    <xf numFmtId="164" fontId="7" fillId="0" borderId="12" xfId="40" applyFont="1" applyBorder="1" applyAlignment="1">
      <alignment/>
    </xf>
    <xf numFmtId="164" fontId="7" fillId="0" borderId="15" xfId="40" applyFont="1" applyBorder="1" applyAlignment="1">
      <alignment/>
    </xf>
    <xf numFmtId="0" fontId="7" fillId="0" borderId="0" xfId="52" applyFont="1" applyBorder="1" applyAlignment="1">
      <alignment horizontal="left" indent="3"/>
      <protection/>
    </xf>
    <xf numFmtId="0" fontId="7" fillId="0" borderId="16" xfId="52" applyFont="1" applyBorder="1">
      <alignment/>
      <protection/>
    </xf>
    <xf numFmtId="49" fontId="7" fillId="0" borderId="12" xfId="52" applyNumberFormat="1" applyFont="1" applyBorder="1" applyAlignment="1">
      <alignment horizontal="center"/>
      <protection/>
    </xf>
    <xf numFmtId="164" fontId="7" fillId="0" borderId="0" xfId="40" applyFont="1" applyBorder="1" applyAlignment="1">
      <alignment/>
    </xf>
    <xf numFmtId="164" fontId="7" fillId="0" borderId="21" xfId="40" applyFont="1" applyBorder="1" applyAlignment="1">
      <alignment/>
    </xf>
    <xf numFmtId="164" fontId="7" fillId="0" borderId="31" xfId="40" applyFont="1" applyBorder="1" applyAlignment="1">
      <alignment/>
    </xf>
    <xf numFmtId="0" fontId="7" fillId="0" borderId="13" xfId="52" applyFont="1" applyBorder="1">
      <alignment/>
      <protection/>
    </xf>
    <xf numFmtId="167" fontId="7" fillId="0" borderId="23" xfId="52" applyNumberFormat="1" applyFont="1" applyBorder="1" applyAlignment="1">
      <alignment horizontal="center"/>
      <protection/>
    </xf>
    <xf numFmtId="164" fontId="7" fillId="0" borderId="23" xfId="40" applyFont="1" applyBorder="1" applyAlignment="1">
      <alignment/>
    </xf>
    <xf numFmtId="164" fontId="7" fillId="0" borderId="13" xfId="40" applyFont="1" applyBorder="1" applyAlignment="1">
      <alignment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/>
      <protection/>
    </xf>
    <xf numFmtId="15" fontId="7" fillId="0" borderId="0" xfId="52" applyNumberFormat="1" applyFont="1">
      <alignment/>
      <protection/>
    </xf>
    <xf numFmtId="0" fontId="7" fillId="0" borderId="17" xfId="52" applyFont="1" applyBorder="1">
      <alignment/>
      <protection/>
    </xf>
    <xf numFmtId="167" fontId="7" fillId="0" borderId="2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165" fontId="7" fillId="0" borderId="12" xfId="52" applyNumberFormat="1" applyFont="1" applyBorder="1" applyAlignment="1">
      <alignment horizontal="center"/>
      <protection/>
    </xf>
    <xf numFmtId="164" fontId="7" fillId="0" borderId="0" xfId="40" applyFont="1" applyFill="1" applyBorder="1" applyAlignment="1">
      <alignment/>
    </xf>
    <xf numFmtId="164" fontId="8" fillId="0" borderId="31" xfId="40" applyFont="1" applyFill="1" applyBorder="1" applyAlignment="1">
      <alignment/>
    </xf>
    <xf numFmtId="164" fontId="8" fillId="0" borderId="29" xfId="40" applyFont="1" applyFill="1" applyBorder="1" applyAlignment="1">
      <alignment/>
    </xf>
    <xf numFmtId="0" fontId="8" fillId="0" borderId="17" xfId="52" applyFont="1" applyBorder="1" applyAlignment="1">
      <alignment horizontal="left"/>
      <protection/>
    </xf>
    <xf numFmtId="164" fontId="3" fillId="0" borderId="12" xfId="42" applyFont="1" applyBorder="1" applyAlignment="1">
      <alignment/>
    </xf>
    <xf numFmtId="164" fontId="3" fillId="0" borderId="23" xfId="42" applyFont="1" applyBorder="1" applyAlignment="1">
      <alignment/>
    </xf>
    <xf numFmtId="164" fontId="3" fillId="0" borderId="32" xfId="42" applyFont="1" applyBorder="1" applyAlignment="1">
      <alignment/>
    </xf>
    <xf numFmtId="0" fontId="8" fillId="0" borderId="13" xfId="52" applyFont="1" applyBorder="1" applyAlignment="1">
      <alignment horizontal="left"/>
      <protection/>
    </xf>
    <xf numFmtId="0" fontId="8" fillId="0" borderId="17" xfId="52" applyFont="1" applyBorder="1" applyAlignment="1">
      <alignment/>
      <protection/>
    </xf>
    <xf numFmtId="0" fontId="13" fillId="0" borderId="18" xfId="52" applyFont="1" applyBorder="1" applyAlignment="1">
      <alignment horizontal="center"/>
      <protection/>
    </xf>
    <xf numFmtId="164" fontId="7" fillId="36" borderId="11" xfId="41" applyFont="1" applyFill="1" applyBorder="1" applyAlignment="1">
      <alignment horizontal="center"/>
    </xf>
    <xf numFmtId="164" fontId="7" fillId="37" borderId="11" xfId="41" applyFont="1" applyFill="1" applyBorder="1" applyAlignment="1">
      <alignment horizontal="center"/>
    </xf>
    <xf numFmtId="164" fontId="7" fillId="36" borderId="0" xfId="41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2" applyFont="1" applyBorder="1" applyAlignment="1">
      <alignment horizontal="center"/>
      <protection/>
    </xf>
    <xf numFmtId="0" fontId="5" fillId="0" borderId="18" xfId="52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2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1" applyFont="1" applyFill="1" applyBorder="1" applyAlignment="1">
      <alignment horizontal="center"/>
    </xf>
    <xf numFmtId="164" fontId="7" fillId="38" borderId="11" xfId="41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1" applyFont="1" applyFill="1" applyBorder="1" applyAlignment="1">
      <alignment horizontal="center" wrapText="1"/>
    </xf>
    <xf numFmtId="164" fontId="7" fillId="0" borderId="15" xfId="4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7" fillId="0" borderId="0" xfId="33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7" fontId="7" fillId="0" borderId="12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164" fontId="7" fillId="0" borderId="23" xfId="33" applyFont="1" applyFill="1" applyBorder="1" applyAlignment="1">
      <alignment horizontal="center"/>
    </xf>
    <xf numFmtId="164" fontId="7" fillId="0" borderId="23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8" fillId="0" borderId="32" xfId="33" applyFont="1" applyFill="1" applyBorder="1" applyAlignment="1">
      <alignment/>
    </xf>
    <xf numFmtId="164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33" applyFont="1" applyFill="1" applyBorder="1" applyAlignment="1">
      <alignment horizontal="center"/>
    </xf>
    <xf numFmtId="164" fontId="7" fillId="0" borderId="0" xfId="33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33" applyFont="1" applyFill="1" applyBorder="1" applyAlignment="1">
      <alignment/>
    </xf>
    <xf numFmtId="164" fontId="8" fillId="0" borderId="0" xfId="33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164" fontId="3" fillId="0" borderId="13" xfId="38" applyFont="1" applyBorder="1" applyAlignment="1">
      <alignment/>
    </xf>
    <xf numFmtId="164" fontId="3" fillId="0" borderId="0" xfId="38" applyFont="1" applyAlignment="1">
      <alignment/>
    </xf>
    <xf numFmtId="164" fontId="3" fillId="0" borderId="19" xfId="38" applyFont="1" applyBorder="1" applyAlignment="1">
      <alignment/>
    </xf>
    <xf numFmtId="164" fontId="5" fillId="0" borderId="15" xfId="38" applyFont="1" applyBorder="1" applyAlignment="1">
      <alignment/>
    </xf>
    <xf numFmtId="164" fontId="3" fillId="0" borderId="15" xfId="38" applyFont="1" applyBorder="1" applyAlignment="1">
      <alignment/>
    </xf>
    <xf numFmtId="164" fontId="3" fillId="0" borderId="14" xfId="38" applyFont="1" applyBorder="1" applyAlignment="1">
      <alignment/>
    </xf>
    <xf numFmtId="164" fontId="14" fillId="0" borderId="0" xfId="38" applyFont="1" applyAlignment="1">
      <alignment horizontal="center"/>
    </xf>
    <xf numFmtId="164" fontId="14" fillId="0" borderId="0" xfId="38" applyFont="1" applyAlignment="1">
      <alignment horizontal="right"/>
    </xf>
    <xf numFmtId="164" fontId="3" fillId="0" borderId="0" xfId="38" applyFont="1" applyAlignment="1">
      <alignment horizontal="center"/>
    </xf>
    <xf numFmtId="0" fontId="17" fillId="0" borderId="0" xfId="0" applyFont="1" applyAlignment="1">
      <alignment/>
    </xf>
    <xf numFmtId="164" fontId="17" fillId="0" borderId="0" xfId="38" applyFont="1" applyAlignment="1">
      <alignment/>
    </xf>
    <xf numFmtId="0" fontId="3" fillId="0" borderId="0" xfId="0" applyFont="1" applyAlignment="1">
      <alignment horizontal="left"/>
    </xf>
    <xf numFmtId="49" fontId="5" fillId="0" borderId="0" xfId="38" applyNumberFormat="1" applyFont="1" applyAlignment="1">
      <alignment/>
    </xf>
    <xf numFmtId="164" fontId="3" fillId="0" borderId="17" xfId="38" applyFont="1" applyBorder="1" applyAlignment="1">
      <alignment/>
    </xf>
    <xf numFmtId="164" fontId="3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39" applyFont="1" applyAlignment="1">
      <alignment/>
    </xf>
    <xf numFmtId="164" fontId="3" fillId="0" borderId="11" xfId="39" applyFont="1" applyBorder="1" applyAlignment="1">
      <alignment horizontal="center"/>
    </xf>
    <xf numFmtId="164" fontId="3" fillId="0" borderId="10" xfId="39" applyFont="1" applyBorder="1" applyAlignment="1">
      <alignment horizontal="center"/>
    </xf>
    <xf numFmtId="0" fontId="3" fillId="0" borderId="28" xfId="53" applyFont="1" applyBorder="1" applyAlignment="1">
      <alignment horizontal="center" vertical="center" wrapText="1"/>
      <protection/>
    </xf>
    <xf numFmtId="164" fontId="3" fillId="0" borderId="20" xfId="39" applyFont="1" applyBorder="1" applyAlignment="1">
      <alignment horizontal="center"/>
    </xf>
    <xf numFmtId="164" fontId="3" fillId="0" borderId="17" xfId="39" applyFont="1" applyBorder="1" applyAlignment="1">
      <alignment horizontal="center"/>
    </xf>
    <xf numFmtId="164" fontId="3" fillId="0" borderId="20" xfId="39" applyFont="1" applyBorder="1" applyAlignment="1">
      <alignment horizontal="center" vertical="center" wrapText="1"/>
    </xf>
    <xf numFmtId="164" fontId="3" fillId="0" borderId="17" xfId="39" applyFont="1" applyBorder="1" applyAlignment="1">
      <alignment horizontal="center" vertical="center" wrapText="1"/>
    </xf>
    <xf numFmtId="0" fontId="3" fillId="0" borderId="19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64" fontId="3" fillId="0" borderId="12" xfId="39" applyFont="1" applyBorder="1" applyAlignment="1">
      <alignment horizontal="center"/>
    </xf>
    <xf numFmtId="164" fontId="3" fillId="0" borderId="12" xfId="39" applyFont="1" applyBorder="1" applyAlignment="1">
      <alignment horizontal="center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7" fillId="0" borderId="15" xfId="53" applyFont="1" applyBorder="1">
      <alignment/>
      <protection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/>
      <protection/>
    </xf>
    <xf numFmtId="164" fontId="3" fillId="0" borderId="12" xfId="39" applyFont="1" applyBorder="1" applyAlignment="1">
      <alignment/>
    </xf>
    <xf numFmtId="164" fontId="3" fillId="0" borderId="0" xfId="39" applyFont="1" applyBorder="1" applyAlignment="1">
      <alignment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53" applyFont="1" applyBorder="1">
      <alignment/>
      <protection/>
    </xf>
    <xf numFmtId="0" fontId="5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164" fontId="3" fillId="0" borderId="23" xfId="39" applyFont="1" applyBorder="1" applyAlignment="1">
      <alignment/>
    </xf>
    <xf numFmtId="164" fontId="3" fillId="0" borderId="21" xfId="39" applyFont="1" applyBorder="1" applyAlignment="1">
      <alignment/>
    </xf>
    <xf numFmtId="164" fontId="3" fillId="0" borderId="0" xfId="39" applyFont="1" applyAlignment="1">
      <alignment horizontal="center"/>
    </xf>
    <xf numFmtId="0" fontId="12" fillId="0" borderId="0" xfId="53" applyFont="1">
      <alignment/>
      <protection/>
    </xf>
    <xf numFmtId="0" fontId="12" fillId="0" borderId="20" xfId="53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3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3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3" applyFont="1" applyBorder="1">
      <alignment/>
      <protection/>
    </xf>
    <xf numFmtId="0" fontId="12" fillId="0" borderId="23" xfId="53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164" fontId="3" fillId="0" borderId="11" xfId="53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2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164" fontId="7" fillId="40" borderId="11" xfId="4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4" fontId="5" fillId="0" borderId="0" xfId="38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38" applyNumberFormat="1" applyFont="1" applyAlignment="1">
      <alignment horizontal="center"/>
    </xf>
    <xf numFmtId="4" fontId="3" fillId="0" borderId="0" xfId="38" applyNumberFormat="1" applyFont="1" applyAlignment="1">
      <alignment horizontal="right"/>
    </xf>
    <xf numFmtId="0" fontId="10" fillId="0" borderId="0" xfId="53" applyFont="1">
      <alignment/>
      <protection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5" fillId="0" borderId="28" xfId="52" applyFont="1" applyBorder="1" applyAlignment="1">
      <alignment horizontal="left"/>
      <protection/>
    </xf>
    <xf numFmtId="0" fontId="5" fillId="0" borderId="19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8" fillId="0" borderId="14" xfId="52" applyFont="1" applyBorder="1" applyAlignment="1">
      <alignment vertical="center" wrapText="1"/>
      <protection/>
    </xf>
    <xf numFmtId="0" fontId="15" fillId="0" borderId="13" xfId="52" applyFont="1" applyBorder="1" applyAlignment="1">
      <alignment/>
      <protection/>
    </xf>
    <xf numFmtId="0" fontId="5" fillId="0" borderId="15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0" fontId="7" fillId="0" borderId="3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8" fillId="0" borderId="19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left"/>
      <protection/>
    </xf>
    <xf numFmtId="0" fontId="0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64" fontId="3" fillId="0" borderId="11" xfId="39" applyFont="1" applyBorder="1" applyAlignment="1">
      <alignment horizontal="center"/>
    </xf>
    <xf numFmtId="164" fontId="3" fillId="0" borderId="11" xfId="39" applyFont="1" applyBorder="1" applyAlignment="1">
      <alignment horizontal="center" vertical="center" wrapText="1"/>
    </xf>
    <xf numFmtId="0" fontId="3" fillId="0" borderId="2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96</xdr:row>
      <xdr:rowOff>209550</xdr:rowOff>
    </xdr:from>
    <xdr:to>
      <xdr:col>0</xdr:col>
      <xdr:colOff>1314450</xdr:colOff>
      <xdr:row>97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2883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47</xdr:row>
      <xdr:rowOff>190500</xdr:rowOff>
    </xdr:from>
    <xdr:to>
      <xdr:col>0</xdr:col>
      <xdr:colOff>952500</xdr:colOff>
      <xdr:row>48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515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4201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963025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44</xdr:row>
      <xdr:rowOff>161925</xdr:rowOff>
    </xdr:from>
    <xdr:to>
      <xdr:col>3</xdr:col>
      <xdr:colOff>619125</xdr:colOff>
      <xdr:row>49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88682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45</xdr:row>
      <xdr:rowOff>38100</xdr:rowOff>
    </xdr:from>
    <xdr:to>
      <xdr:col>4</xdr:col>
      <xdr:colOff>1419225</xdr:colOff>
      <xdr:row>50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963025"/>
          <a:ext cx="2057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0</xdr:col>
      <xdr:colOff>476250</xdr:colOff>
      <xdr:row>44</xdr:row>
      <xdr:rowOff>180975</xdr:rowOff>
    </xdr:from>
    <xdr:to>
      <xdr:col>1</xdr:col>
      <xdr:colOff>1981200</xdr:colOff>
      <xdr:row>49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90587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92</xdr:row>
      <xdr:rowOff>57150</xdr:rowOff>
    </xdr:from>
    <xdr:to>
      <xdr:col>7</xdr:col>
      <xdr:colOff>180975</xdr:colOff>
      <xdr:row>94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205168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59</xdr:row>
      <xdr:rowOff>133350</xdr:rowOff>
    </xdr:from>
    <xdr:to>
      <xdr:col>7</xdr:col>
      <xdr:colOff>142875</xdr:colOff>
      <xdr:row>59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3635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93</xdr:row>
      <xdr:rowOff>209550</xdr:rowOff>
    </xdr:from>
    <xdr:to>
      <xdr:col>3</xdr:col>
      <xdr:colOff>1990725</xdr:colOff>
      <xdr:row>98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552700" y="20888325"/>
          <a:ext cx="1590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93</xdr:row>
      <xdr:rowOff>180975</xdr:rowOff>
    </xdr:from>
    <xdr:to>
      <xdr:col>8</xdr:col>
      <xdr:colOff>95250</xdr:colOff>
      <xdr:row>98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905250" y="20859750"/>
          <a:ext cx="2571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561975</xdr:colOff>
      <xdr:row>94</xdr:row>
      <xdr:rowOff>0</xdr:rowOff>
    </xdr:from>
    <xdr:to>
      <xdr:col>3</xdr:col>
      <xdr:colOff>0</xdr:colOff>
      <xdr:row>98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561975" y="208978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66675</xdr:rowOff>
    </xdr:from>
    <xdr:to>
      <xdr:col>4</xdr:col>
      <xdr:colOff>285750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95725" y="33813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1"/>
  <sheetViews>
    <sheetView zoomScale="130" zoomScaleNormal="130" zoomScalePageLayoutView="0" workbookViewId="0" topLeftCell="A106">
      <selection activeCell="D100" sqref="D100"/>
    </sheetView>
  </sheetViews>
  <sheetFormatPr defaultColWidth="9.140625" defaultRowHeight="21.75"/>
  <cols>
    <col min="1" max="1" width="30.28125" style="121" customWidth="1"/>
    <col min="2" max="2" width="24.00390625" style="121" customWidth="1"/>
    <col min="3" max="3" width="12.421875" style="121" customWidth="1"/>
    <col min="4" max="5" width="17.57421875" style="121" customWidth="1"/>
    <col min="6" max="16384" width="9.140625" style="121" customWidth="1"/>
  </cols>
  <sheetData>
    <row r="1" ht="18.75">
      <c r="D1" s="121" t="s">
        <v>566</v>
      </c>
    </row>
    <row r="2" ht="18.75">
      <c r="D2" s="121" t="s">
        <v>567</v>
      </c>
    </row>
    <row r="3" spans="1:5" ht="23.25">
      <c r="A3" s="483" t="s">
        <v>17</v>
      </c>
      <c r="B3" s="483"/>
      <c r="C3" s="483"/>
      <c r="D3" s="483"/>
      <c r="E3" s="483"/>
    </row>
    <row r="4" ht="18.75">
      <c r="A4" s="121" t="s">
        <v>18</v>
      </c>
    </row>
    <row r="5" spans="1:5" ht="18.75">
      <c r="A5" s="484" t="s">
        <v>15</v>
      </c>
      <c r="B5" s="485"/>
      <c r="C5" s="122" t="s">
        <v>16</v>
      </c>
      <c r="D5" s="122" t="s">
        <v>11</v>
      </c>
      <c r="E5" s="123" t="s">
        <v>12</v>
      </c>
    </row>
    <row r="6" spans="1:5" ht="18.75">
      <c r="A6" s="124" t="s">
        <v>362</v>
      </c>
      <c r="B6" s="125"/>
      <c r="C6" s="126">
        <v>10</v>
      </c>
      <c r="D6" s="127">
        <v>0</v>
      </c>
      <c r="E6" s="128"/>
    </row>
    <row r="7" spans="1:5" ht="18.75">
      <c r="A7" s="124" t="s">
        <v>142</v>
      </c>
      <c r="B7" s="124"/>
      <c r="C7" s="126">
        <v>22</v>
      </c>
      <c r="D7" s="129">
        <v>1021016.67</v>
      </c>
      <c r="E7" s="128"/>
    </row>
    <row r="8" spans="1:5" ht="18.75">
      <c r="A8" s="124" t="s">
        <v>105</v>
      </c>
      <c r="B8" s="124"/>
      <c r="C8" s="126">
        <v>22</v>
      </c>
      <c r="D8" s="112">
        <v>4631.5</v>
      </c>
      <c r="E8" s="129"/>
    </row>
    <row r="9" spans="1:5" ht="18.75">
      <c r="A9" s="124" t="s">
        <v>110</v>
      </c>
      <c r="C9" s="130">
        <v>22</v>
      </c>
      <c r="D9" s="131">
        <v>0</v>
      </c>
      <c r="E9" s="129"/>
    </row>
    <row r="10" spans="1:7" ht="18.75">
      <c r="A10" s="124" t="s">
        <v>118</v>
      </c>
      <c r="C10" s="130">
        <v>22</v>
      </c>
      <c r="D10" s="131">
        <v>0</v>
      </c>
      <c r="E10" s="129"/>
      <c r="G10" s="121" t="s">
        <v>9</v>
      </c>
    </row>
    <row r="11" spans="1:5" ht="18.75">
      <c r="A11" s="124"/>
      <c r="C11" s="130"/>
      <c r="D11" s="131"/>
      <c r="E11" s="129"/>
    </row>
    <row r="12" spans="1:5" ht="18.75">
      <c r="A12" s="124" t="s">
        <v>363</v>
      </c>
      <c r="B12" s="124"/>
      <c r="C12" s="126">
        <v>10</v>
      </c>
      <c r="D12" s="112"/>
      <c r="E12" s="129">
        <v>0</v>
      </c>
    </row>
    <row r="13" spans="1:5" ht="18.75">
      <c r="A13" s="124" t="s">
        <v>108</v>
      </c>
      <c r="B13" s="124"/>
      <c r="C13" s="126">
        <v>821</v>
      </c>
      <c r="D13" s="112"/>
      <c r="E13" s="129">
        <v>1022943.5</v>
      </c>
    </row>
    <row r="14" spans="1:5" ht="18.75">
      <c r="A14" s="124" t="s">
        <v>367</v>
      </c>
      <c r="B14" s="124"/>
      <c r="C14" s="126">
        <v>902</v>
      </c>
      <c r="D14" s="112"/>
      <c r="E14" s="129">
        <v>0</v>
      </c>
    </row>
    <row r="15" spans="1:5" ht="18.75">
      <c r="A15" s="124" t="s">
        <v>356</v>
      </c>
      <c r="B15" s="124"/>
      <c r="C15" s="126">
        <v>903</v>
      </c>
      <c r="D15" s="112"/>
      <c r="E15" s="129">
        <v>0</v>
      </c>
    </row>
    <row r="16" spans="1:5" ht="18.75">
      <c r="A16" s="124" t="s">
        <v>357</v>
      </c>
      <c r="B16" s="124"/>
      <c r="C16" s="126">
        <v>906</v>
      </c>
      <c r="D16" s="112"/>
      <c r="E16" s="129">
        <v>2.12</v>
      </c>
    </row>
    <row r="17" spans="1:5" ht="18.75">
      <c r="A17" s="124" t="s">
        <v>358</v>
      </c>
      <c r="B17" s="124"/>
      <c r="C17" s="126">
        <v>907</v>
      </c>
      <c r="D17" s="112"/>
      <c r="E17" s="129">
        <v>2.55</v>
      </c>
    </row>
    <row r="18" spans="1:5" ht="18.75">
      <c r="A18" s="124" t="s">
        <v>359</v>
      </c>
      <c r="B18" s="124"/>
      <c r="C18" s="126"/>
      <c r="D18" s="112"/>
      <c r="E18" s="129">
        <v>0</v>
      </c>
    </row>
    <row r="19" spans="1:5" ht="18.75">
      <c r="A19" s="124" t="s">
        <v>432</v>
      </c>
      <c r="B19" s="124"/>
      <c r="C19" s="126">
        <v>90</v>
      </c>
      <c r="D19" s="112"/>
      <c r="E19" s="129">
        <v>0</v>
      </c>
    </row>
    <row r="20" spans="1:5" ht="18.75">
      <c r="A20" s="124" t="s">
        <v>514</v>
      </c>
      <c r="B20" s="124"/>
      <c r="C20" s="126">
        <v>70</v>
      </c>
      <c r="D20" s="112"/>
      <c r="E20" s="129">
        <v>0</v>
      </c>
    </row>
    <row r="21" spans="1:5" ht="18.75">
      <c r="A21" s="121" t="s">
        <v>420</v>
      </c>
      <c r="B21" s="124"/>
      <c r="C21" s="126"/>
      <c r="D21" s="112"/>
      <c r="E21" s="129">
        <v>0</v>
      </c>
    </row>
    <row r="22" spans="1:5" ht="18.75">
      <c r="A22" s="121" t="s">
        <v>531</v>
      </c>
      <c r="B22" s="124"/>
      <c r="C22" s="126"/>
      <c r="D22" s="112"/>
      <c r="E22" s="129">
        <v>0</v>
      </c>
    </row>
    <row r="23" spans="1:5" ht="18.75">
      <c r="A23" s="121" t="s">
        <v>530</v>
      </c>
      <c r="B23" s="124"/>
      <c r="C23" s="126">
        <v>200</v>
      </c>
      <c r="D23" s="112"/>
      <c r="E23" s="129">
        <v>0</v>
      </c>
    </row>
    <row r="24" spans="1:5" ht="18.75">
      <c r="A24" s="121" t="s">
        <v>515</v>
      </c>
      <c r="B24" s="124"/>
      <c r="C24" s="126">
        <v>902</v>
      </c>
      <c r="D24" s="112"/>
      <c r="E24" s="129">
        <v>0</v>
      </c>
    </row>
    <row r="25" spans="1:5" ht="18.75">
      <c r="A25" s="121" t="s">
        <v>552</v>
      </c>
      <c r="B25" s="124"/>
      <c r="C25" s="126"/>
      <c r="D25" s="112"/>
      <c r="E25" s="129">
        <v>700</v>
      </c>
    </row>
    <row r="26" spans="1:5" ht="18.75">
      <c r="A26" s="121" t="s">
        <v>608</v>
      </c>
      <c r="B26" s="124"/>
      <c r="C26" s="126"/>
      <c r="D26" s="112"/>
      <c r="E26" s="132">
        <v>2000</v>
      </c>
    </row>
    <row r="27" spans="1:5" ht="19.5" thickBot="1">
      <c r="A27" s="124"/>
      <c r="B27" s="124"/>
      <c r="C27" s="126"/>
      <c r="D27" s="133">
        <f>SUM(D6:D26)</f>
        <v>1025648.17</v>
      </c>
      <c r="E27" s="134">
        <f>SUM(E8:E26)</f>
        <v>1025648.17</v>
      </c>
    </row>
    <row r="28" spans="1:5" ht="19.5" thickTop="1">
      <c r="A28" s="135"/>
      <c r="B28" s="135"/>
      <c r="C28" s="136"/>
      <c r="D28" s="137"/>
      <c r="E28" s="138"/>
    </row>
    <row r="29" spans="1:5" ht="18.75">
      <c r="A29" s="124" t="s">
        <v>353</v>
      </c>
      <c r="B29" s="124"/>
      <c r="C29" s="124"/>
      <c r="D29" s="124"/>
      <c r="E29" s="124"/>
    </row>
    <row r="30" spans="1:5" ht="18.75">
      <c r="A30" s="124" t="s">
        <v>568</v>
      </c>
      <c r="B30" s="124"/>
      <c r="C30" s="124"/>
      <c r="D30" s="124"/>
      <c r="E30" s="124"/>
    </row>
    <row r="31" spans="1:5" ht="18.75">
      <c r="A31" s="124"/>
      <c r="B31" s="124"/>
      <c r="C31" s="124"/>
      <c r="D31" s="124"/>
      <c r="E31" s="124"/>
    </row>
    <row r="32" spans="1:5" ht="18.75">
      <c r="A32" s="139" t="s">
        <v>5</v>
      </c>
      <c r="B32" s="486" t="s">
        <v>328</v>
      </c>
      <c r="C32" s="487"/>
      <c r="D32" s="488" t="s">
        <v>327</v>
      </c>
      <c r="E32" s="489"/>
    </row>
    <row r="33" spans="1:5" ht="28.5" customHeight="1">
      <c r="A33" s="124"/>
      <c r="B33" s="111"/>
      <c r="C33" s="140"/>
      <c r="D33" s="124"/>
      <c r="E33" s="124"/>
    </row>
    <row r="34" spans="1:5" ht="24.75" customHeight="1">
      <c r="A34" s="141" t="s">
        <v>434</v>
      </c>
      <c r="B34" s="481" t="s">
        <v>550</v>
      </c>
      <c r="C34" s="482"/>
      <c r="D34" s="142" t="s">
        <v>529</v>
      </c>
      <c r="E34" s="143"/>
    </row>
    <row r="35" spans="1:5" ht="25.5" customHeight="1">
      <c r="A35" s="141" t="s">
        <v>435</v>
      </c>
      <c r="B35" s="481" t="s">
        <v>553</v>
      </c>
      <c r="C35" s="482"/>
      <c r="D35" s="494" t="s">
        <v>436</v>
      </c>
      <c r="E35" s="495"/>
    </row>
    <row r="36" spans="1:5" ht="3.75" customHeight="1">
      <c r="A36" s="180"/>
      <c r="B36" s="490"/>
      <c r="C36" s="491"/>
      <c r="D36" s="492"/>
      <c r="E36" s="493"/>
    </row>
    <row r="37" spans="1:5" ht="18.75">
      <c r="A37" s="141"/>
      <c r="B37" s="141"/>
      <c r="C37" s="141"/>
      <c r="D37" s="141"/>
      <c r="E37" s="141"/>
    </row>
    <row r="38" spans="1:5" ht="18.75">
      <c r="A38" s="141"/>
      <c r="B38" s="141"/>
      <c r="C38" s="141"/>
      <c r="D38" s="141"/>
      <c r="E38" s="141"/>
    </row>
    <row r="39" spans="1:5" ht="18.75">
      <c r="A39" s="141"/>
      <c r="B39" s="141"/>
      <c r="C39" s="141"/>
      <c r="D39" s="141"/>
      <c r="E39" s="141"/>
    </row>
    <row r="40" spans="1:5" ht="18.75">
      <c r="A40" s="141"/>
      <c r="B40" s="141"/>
      <c r="C40" s="141"/>
      <c r="D40" s="141"/>
      <c r="E40" s="141"/>
    </row>
    <row r="41" spans="1:5" ht="18.75">
      <c r="A41" s="141"/>
      <c r="B41" s="141"/>
      <c r="C41" s="141"/>
      <c r="D41" s="141"/>
      <c r="E41" s="141"/>
    </row>
    <row r="42" spans="1:5" ht="18.75">
      <c r="A42" s="141"/>
      <c r="B42" s="141"/>
      <c r="C42" s="141"/>
      <c r="D42" s="141"/>
      <c r="E42" s="141"/>
    </row>
    <row r="43" spans="1:5" ht="18.75">
      <c r="A43" s="141"/>
      <c r="B43" s="141"/>
      <c r="C43" s="141"/>
      <c r="D43" s="141"/>
      <c r="E43" s="141"/>
    </row>
    <row r="44" spans="1:5" ht="18.75">
      <c r="A44" s="141"/>
      <c r="B44" s="141"/>
      <c r="C44" s="141"/>
      <c r="D44" s="141"/>
      <c r="E44" s="141"/>
    </row>
    <row r="45" spans="1:5" ht="18.75">
      <c r="A45" s="141"/>
      <c r="B45" s="141"/>
      <c r="C45" s="141"/>
      <c r="D45" s="141"/>
      <c r="E45" s="141"/>
    </row>
    <row r="46" s="144" customFormat="1" ht="15.75">
      <c r="D46" s="144" t="s">
        <v>569</v>
      </c>
    </row>
    <row r="47" s="144" customFormat="1" ht="18.75">
      <c r="D47" s="121" t="str">
        <f>D2</f>
        <v>   วันที่ ....31  กรกฎาคม  2556…...</v>
      </c>
    </row>
    <row r="48" spans="1:5" s="144" customFormat="1" ht="18" customHeight="1">
      <c r="A48" s="496" t="s">
        <v>17</v>
      </c>
      <c r="B48" s="496"/>
      <c r="C48" s="496"/>
      <c r="D48" s="496"/>
      <c r="E48" s="496"/>
    </row>
    <row r="49" s="144" customFormat="1" ht="15.75">
      <c r="A49" s="144" t="s">
        <v>18</v>
      </c>
    </row>
    <row r="50" spans="1:5" s="144" customFormat="1" ht="15.75">
      <c r="A50" s="497" t="s">
        <v>15</v>
      </c>
      <c r="B50" s="498"/>
      <c r="C50" s="146" t="s">
        <v>16</v>
      </c>
      <c r="D50" s="146" t="s">
        <v>11</v>
      </c>
      <c r="E50" s="147" t="s">
        <v>12</v>
      </c>
    </row>
    <row r="51" spans="1:5" s="144" customFormat="1" ht="15.75">
      <c r="A51" s="148" t="s">
        <v>365</v>
      </c>
      <c r="B51" s="148"/>
      <c r="C51" s="149">
        <v>22</v>
      </c>
      <c r="D51" s="150">
        <v>8540</v>
      </c>
      <c r="E51" s="151"/>
    </row>
    <row r="52" spans="1:5" s="144" customFormat="1" ht="15.75">
      <c r="A52" s="152" t="s">
        <v>57</v>
      </c>
      <c r="B52" s="148"/>
      <c r="C52" s="149">
        <v>100</v>
      </c>
      <c r="D52" s="150">
        <v>436962</v>
      </c>
      <c r="E52" s="151"/>
    </row>
    <row r="53" spans="1:5" s="144" customFormat="1" ht="15.75">
      <c r="A53" s="152" t="s">
        <v>58</v>
      </c>
      <c r="B53" s="148"/>
      <c r="C53" s="149">
        <v>120</v>
      </c>
      <c r="D53" s="150">
        <v>9620</v>
      </c>
      <c r="E53" s="151"/>
    </row>
    <row r="54" spans="1:5" s="144" customFormat="1" ht="15.75">
      <c r="A54" s="152" t="s">
        <v>59</v>
      </c>
      <c r="B54" s="148"/>
      <c r="C54" s="149">
        <v>130</v>
      </c>
      <c r="D54" s="150">
        <v>63000</v>
      </c>
      <c r="E54" s="151"/>
    </row>
    <row r="55" spans="1:5" s="144" customFormat="1" ht="15.75">
      <c r="A55" s="152" t="s">
        <v>60</v>
      </c>
      <c r="B55" s="148"/>
      <c r="C55" s="149">
        <v>200</v>
      </c>
      <c r="D55" s="150">
        <v>19368</v>
      </c>
      <c r="E55" s="151"/>
    </row>
    <row r="56" spans="1:5" s="144" customFormat="1" ht="15.75">
      <c r="A56" s="152" t="s">
        <v>61</v>
      </c>
      <c r="B56" s="148"/>
      <c r="C56" s="149">
        <v>250</v>
      </c>
      <c r="D56" s="150">
        <v>99877</v>
      </c>
      <c r="E56" s="151"/>
    </row>
    <row r="57" spans="1:5" s="144" customFormat="1" ht="15.75">
      <c r="A57" s="152" t="s">
        <v>62</v>
      </c>
      <c r="B57" s="148"/>
      <c r="C57" s="149">
        <v>270</v>
      </c>
      <c r="D57" s="150">
        <v>147590</v>
      </c>
      <c r="E57" s="151"/>
    </row>
    <row r="58" spans="1:5" s="144" customFormat="1" ht="15.75">
      <c r="A58" s="152" t="s">
        <v>63</v>
      </c>
      <c r="B58" s="148"/>
      <c r="C58" s="149">
        <v>300</v>
      </c>
      <c r="D58" s="150">
        <v>14168</v>
      </c>
      <c r="E58" s="151"/>
    </row>
    <row r="59" spans="1:5" s="144" customFormat="1" ht="15.75">
      <c r="A59" s="152" t="s">
        <v>32</v>
      </c>
      <c r="B59" s="148"/>
      <c r="C59" s="149">
        <v>400</v>
      </c>
      <c r="D59" s="150">
        <v>0</v>
      </c>
      <c r="E59" s="151"/>
    </row>
    <row r="60" spans="1:5" s="144" customFormat="1" ht="15.75">
      <c r="A60" s="152" t="s">
        <v>109</v>
      </c>
      <c r="B60" s="148"/>
      <c r="C60" s="149">
        <v>450</v>
      </c>
      <c r="D60" s="150">
        <v>0</v>
      </c>
      <c r="E60" s="151"/>
    </row>
    <row r="61" spans="1:5" s="144" customFormat="1" ht="15.75">
      <c r="A61" s="152" t="s">
        <v>111</v>
      </c>
      <c r="B61" s="148"/>
      <c r="C61" s="149">
        <v>500</v>
      </c>
      <c r="D61" s="150">
        <v>590000</v>
      </c>
      <c r="E61" s="151"/>
    </row>
    <row r="62" spans="1:5" s="144" customFormat="1" ht="15.75">
      <c r="A62" s="152" t="s">
        <v>130</v>
      </c>
      <c r="B62" s="148"/>
      <c r="C62" s="149">
        <v>550</v>
      </c>
      <c r="D62" s="150">
        <v>0</v>
      </c>
      <c r="E62" s="151"/>
    </row>
    <row r="63" spans="1:5" s="144" customFormat="1" ht="15.75">
      <c r="A63" s="152" t="s">
        <v>554</v>
      </c>
      <c r="B63" s="148"/>
      <c r="C63" s="149"/>
      <c r="D63" s="150">
        <v>0</v>
      </c>
      <c r="E63" s="151"/>
    </row>
    <row r="64" spans="1:5" s="144" customFormat="1" ht="15.75">
      <c r="A64" s="152" t="s">
        <v>32</v>
      </c>
      <c r="B64" s="148"/>
      <c r="C64" s="149"/>
      <c r="D64" s="150">
        <v>0</v>
      </c>
      <c r="E64" s="151"/>
    </row>
    <row r="65" spans="1:5" s="144" customFormat="1" ht="15.75">
      <c r="A65" s="152" t="s">
        <v>291</v>
      </c>
      <c r="B65" s="148"/>
      <c r="C65" s="149"/>
      <c r="D65" s="150">
        <v>418100</v>
      </c>
      <c r="E65" s="151"/>
    </row>
    <row r="66" spans="1:5" s="144" customFormat="1" ht="15.75">
      <c r="A66" s="152" t="s">
        <v>368</v>
      </c>
      <c r="B66" s="148"/>
      <c r="C66" s="149"/>
      <c r="D66" s="150">
        <v>31500</v>
      </c>
      <c r="E66" s="151"/>
    </row>
    <row r="67" spans="1:5" s="144" customFormat="1" ht="15.75">
      <c r="A67" s="152" t="s">
        <v>326</v>
      </c>
      <c r="B67" s="148"/>
      <c r="C67" s="149"/>
      <c r="D67" s="150">
        <v>0</v>
      </c>
      <c r="E67" s="151"/>
    </row>
    <row r="68" spans="1:5" s="144" customFormat="1" ht="15.75">
      <c r="A68" s="152" t="s">
        <v>338</v>
      </c>
      <c r="B68" s="148"/>
      <c r="C68" s="149"/>
      <c r="D68" s="150">
        <v>0</v>
      </c>
      <c r="E68" s="151"/>
    </row>
    <row r="69" spans="1:5" s="144" customFormat="1" ht="15.75">
      <c r="A69" s="152" t="s">
        <v>87</v>
      </c>
      <c r="B69" s="148"/>
      <c r="C69" s="149">
        <v>90</v>
      </c>
      <c r="D69" s="150">
        <v>13000</v>
      </c>
      <c r="E69" s="151"/>
    </row>
    <row r="70" spans="1:5" s="144" customFormat="1" ht="15.75">
      <c r="A70" s="152" t="s">
        <v>340</v>
      </c>
      <c r="B70" s="148"/>
      <c r="C70" s="149">
        <v>70</v>
      </c>
      <c r="D70" s="150">
        <v>0</v>
      </c>
      <c r="E70" s="151"/>
    </row>
    <row r="71" spans="1:5" s="144" customFormat="1" ht="15.75">
      <c r="A71" s="152" t="s">
        <v>88</v>
      </c>
      <c r="B71" s="148"/>
      <c r="C71" s="149">
        <v>700</v>
      </c>
      <c r="D71" s="150">
        <v>0</v>
      </c>
      <c r="E71" s="151"/>
    </row>
    <row r="72" spans="1:5" s="144" customFormat="1" ht="15.75">
      <c r="A72" s="152" t="s">
        <v>85</v>
      </c>
      <c r="B72" s="148"/>
      <c r="C72" s="149"/>
      <c r="D72" s="150">
        <v>0</v>
      </c>
      <c r="E72" s="151"/>
    </row>
    <row r="73" spans="1:5" s="144" customFormat="1" ht="15.75">
      <c r="A73" s="152" t="s">
        <v>147</v>
      </c>
      <c r="B73" s="148"/>
      <c r="C73" s="149"/>
      <c r="D73" s="150">
        <v>0</v>
      </c>
      <c r="E73" s="151"/>
    </row>
    <row r="74" spans="1:5" s="144" customFormat="1" ht="15.75">
      <c r="A74" s="152" t="s">
        <v>131</v>
      </c>
      <c r="B74" s="153"/>
      <c r="C74" s="149">
        <v>902</v>
      </c>
      <c r="D74" s="150">
        <v>5371.57</v>
      </c>
      <c r="E74" s="151"/>
    </row>
    <row r="75" spans="1:5" s="144" customFormat="1" ht="15.75">
      <c r="A75" s="152" t="s">
        <v>387</v>
      </c>
      <c r="B75" s="148"/>
      <c r="C75" s="154" t="s">
        <v>395</v>
      </c>
      <c r="D75" s="150">
        <v>0</v>
      </c>
      <c r="E75" s="151"/>
    </row>
    <row r="76" spans="1:5" s="144" customFormat="1" ht="15.75">
      <c r="A76" s="152" t="s">
        <v>388</v>
      </c>
      <c r="B76" s="148"/>
      <c r="C76" s="154" t="s">
        <v>396</v>
      </c>
      <c r="D76" s="150">
        <v>0</v>
      </c>
      <c r="E76" s="151"/>
    </row>
    <row r="77" spans="1:5" s="144" customFormat="1" ht="15.75">
      <c r="A77" s="152" t="s">
        <v>389</v>
      </c>
      <c r="B77" s="148"/>
      <c r="C77" s="154" t="s">
        <v>394</v>
      </c>
      <c r="D77" s="150">
        <v>0</v>
      </c>
      <c r="E77" s="151"/>
    </row>
    <row r="78" spans="1:5" s="144" customFormat="1" ht="15.75">
      <c r="A78" s="152" t="s">
        <v>421</v>
      </c>
      <c r="B78" s="148"/>
      <c r="C78" s="154"/>
      <c r="D78" s="150">
        <v>0</v>
      </c>
      <c r="E78" s="151"/>
    </row>
    <row r="79" spans="1:5" s="144" customFormat="1" ht="15.75">
      <c r="A79" s="148" t="s">
        <v>390</v>
      </c>
      <c r="B79" s="148"/>
      <c r="C79" s="149">
        <v>22</v>
      </c>
      <c r="D79" s="150"/>
      <c r="E79" s="151">
        <v>1627894.57</v>
      </c>
    </row>
    <row r="80" spans="1:5" s="144" customFormat="1" ht="15.75">
      <c r="A80" s="148" t="s">
        <v>511</v>
      </c>
      <c r="B80" s="148"/>
      <c r="C80" s="149">
        <v>22</v>
      </c>
      <c r="D80" s="150"/>
      <c r="E80" s="151">
        <v>220687.79</v>
      </c>
    </row>
    <row r="81" spans="1:5" s="144" customFormat="1" ht="15.75">
      <c r="A81" s="148" t="s">
        <v>329</v>
      </c>
      <c r="B81" s="148"/>
      <c r="C81" s="149">
        <v>902</v>
      </c>
      <c r="D81" s="150"/>
      <c r="E81" s="151">
        <v>8514.21</v>
      </c>
    </row>
    <row r="82" spans="1:5" s="144" customFormat="1" ht="15.75">
      <c r="A82" s="148" t="s">
        <v>400</v>
      </c>
      <c r="B82" s="148"/>
      <c r="C82" s="149"/>
      <c r="D82" s="150"/>
      <c r="E82" s="155">
        <v>0</v>
      </c>
    </row>
    <row r="83" spans="1:5" s="144" customFormat="1" ht="16.5" thickBot="1">
      <c r="A83" s="148"/>
      <c r="B83" s="148"/>
      <c r="C83" s="149"/>
      <c r="D83" s="156">
        <f>SUM(D51:D81)</f>
        <v>1857096.57</v>
      </c>
      <c r="E83" s="157">
        <f>SUM(E79:E82)</f>
        <v>1857096.57</v>
      </c>
    </row>
    <row r="84" spans="1:5" s="144" customFormat="1" ht="8.25" customHeight="1" thickTop="1">
      <c r="A84" s="158"/>
      <c r="B84" s="158"/>
      <c r="C84" s="159"/>
      <c r="D84" s="160"/>
      <c r="E84" s="161"/>
    </row>
    <row r="85" spans="1:5" s="144" customFormat="1" ht="15.75" customHeight="1">
      <c r="A85" s="148" t="s">
        <v>354</v>
      </c>
      <c r="B85" s="148"/>
      <c r="C85" s="148"/>
      <c r="D85" s="148"/>
      <c r="E85" s="148"/>
    </row>
    <row r="86" spans="1:5" s="144" customFormat="1" ht="15.75">
      <c r="A86" s="148" t="s">
        <v>570</v>
      </c>
      <c r="B86" s="148"/>
      <c r="C86" s="148"/>
      <c r="D86" s="148"/>
      <c r="E86" s="148"/>
    </row>
    <row r="87" spans="1:5" s="144" customFormat="1" ht="3.75" customHeight="1">
      <c r="A87" s="148"/>
      <c r="B87" s="148"/>
      <c r="C87" s="148"/>
      <c r="D87" s="148"/>
      <c r="E87" s="148"/>
    </row>
    <row r="88" spans="1:5" s="144" customFormat="1" ht="15.75">
      <c r="A88" s="162" t="s">
        <v>5</v>
      </c>
      <c r="B88" s="499" t="s">
        <v>422</v>
      </c>
      <c r="C88" s="500"/>
      <c r="D88" s="499" t="s">
        <v>0</v>
      </c>
      <c r="E88" s="500"/>
    </row>
    <row r="89" spans="1:5" s="144" customFormat="1" ht="14.25" customHeight="1">
      <c r="A89" s="148"/>
      <c r="B89" s="501"/>
      <c r="C89" s="502"/>
      <c r="D89" s="501"/>
      <c r="E89" s="502"/>
    </row>
    <row r="90" spans="1:5" s="144" customFormat="1" ht="21" customHeight="1">
      <c r="A90" s="141" t="s">
        <v>434</v>
      </c>
      <c r="B90" s="481" t="s">
        <v>555</v>
      </c>
      <c r="C90" s="482"/>
      <c r="D90" s="508" t="s">
        <v>434</v>
      </c>
      <c r="E90" s="509"/>
    </row>
    <row r="91" spans="1:5" s="144" customFormat="1" ht="24.75" customHeight="1">
      <c r="A91" s="189" t="s">
        <v>425</v>
      </c>
      <c r="B91" s="481" t="s">
        <v>553</v>
      </c>
      <c r="C91" s="482"/>
      <c r="D91" s="510" t="s">
        <v>425</v>
      </c>
      <c r="E91" s="511"/>
    </row>
    <row r="92" spans="1:5" s="144" customFormat="1" ht="15.75" customHeight="1">
      <c r="A92" s="163"/>
      <c r="B92" s="500"/>
      <c r="C92" s="500"/>
      <c r="D92" s="512"/>
      <c r="E92" s="512"/>
    </row>
    <row r="93" spans="1:5" s="144" customFormat="1" ht="15.75" customHeight="1">
      <c r="A93" s="163"/>
      <c r="B93" s="164"/>
      <c r="C93" s="164"/>
      <c r="D93" s="164"/>
      <c r="E93" s="164"/>
    </row>
    <row r="94" spans="1:5" s="144" customFormat="1" ht="15.75" customHeight="1">
      <c r="A94" s="163"/>
      <c r="B94" s="164"/>
      <c r="C94" s="164"/>
      <c r="D94" s="164"/>
      <c r="E94" s="164"/>
    </row>
    <row r="95" spans="2:5" s="144" customFormat="1" ht="15.75">
      <c r="B95" s="163"/>
      <c r="C95" s="163"/>
      <c r="D95" s="163"/>
      <c r="E95" s="163"/>
    </row>
    <row r="96" s="144" customFormat="1" ht="15.75">
      <c r="D96" s="144" t="s">
        <v>556</v>
      </c>
    </row>
    <row r="97" spans="1:8" s="144" customFormat="1" ht="23.25">
      <c r="A97" s="185"/>
      <c r="B97" s="451" t="s">
        <v>17</v>
      </c>
      <c r="D97" s="166" t="str">
        <f>D47</f>
        <v>   วันที่ ....31  กรกฎาคม  2556…...</v>
      </c>
      <c r="H97" s="144" t="s">
        <v>9</v>
      </c>
    </row>
    <row r="98" spans="1:5" s="144" customFormat="1" ht="21" customHeight="1">
      <c r="A98" s="144" t="s">
        <v>18</v>
      </c>
      <c r="B98" s="185"/>
      <c r="C98" s="185"/>
      <c r="D98" s="185"/>
      <c r="E98" s="185"/>
    </row>
    <row r="99" spans="1:5" s="144" customFormat="1" ht="15.75">
      <c r="A99" s="145" t="s">
        <v>15</v>
      </c>
      <c r="B99" s="186"/>
      <c r="C99" s="146" t="s">
        <v>16</v>
      </c>
      <c r="D99" s="146" t="s">
        <v>11</v>
      </c>
      <c r="E99" s="145" t="s">
        <v>12</v>
      </c>
    </row>
    <row r="100" spans="1:5" s="144" customFormat="1" ht="15.75">
      <c r="A100" s="167" t="s">
        <v>89</v>
      </c>
      <c r="B100" s="194"/>
      <c r="C100" s="168">
        <v>821</v>
      </c>
      <c r="D100" s="155">
        <v>1022943.5</v>
      </c>
      <c r="E100" s="195"/>
    </row>
    <row r="101" spans="1:5" s="144" customFormat="1" ht="18.75" customHeight="1">
      <c r="A101" s="169" t="s">
        <v>369</v>
      </c>
      <c r="B101" s="148"/>
      <c r="C101" s="149"/>
      <c r="D101" s="155"/>
      <c r="E101" s="197"/>
    </row>
    <row r="102" spans="1:5" s="144" customFormat="1" ht="15.75">
      <c r="A102" s="169" t="s">
        <v>90</v>
      </c>
      <c r="B102" s="148"/>
      <c r="C102" s="170">
        <v>101</v>
      </c>
      <c r="D102" s="150"/>
      <c r="E102" s="151">
        <v>37.83</v>
      </c>
    </row>
    <row r="103" spans="1:5" s="144" customFormat="1" ht="15.75">
      <c r="A103" s="169" t="s">
        <v>370</v>
      </c>
      <c r="B103" s="148"/>
      <c r="C103" s="170">
        <v>102</v>
      </c>
      <c r="D103" s="150"/>
      <c r="E103" s="171">
        <v>49</v>
      </c>
    </row>
    <row r="104" spans="1:5" s="144" customFormat="1" ht="15.75">
      <c r="A104" s="169" t="s">
        <v>472</v>
      </c>
      <c r="B104" s="148"/>
      <c r="C104" s="170">
        <v>125</v>
      </c>
      <c r="D104" s="150"/>
      <c r="E104" s="171">
        <v>1500</v>
      </c>
    </row>
    <row r="105" spans="1:5" s="144" customFormat="1" ht="15.75">
      <c r="A105" s="169" t="s">
        <v>119</v>
      </c>
      <c r="B105" s="148"/>
      <c r="C105" s="170">
        <v>127</v>
      </c>
      <c r="D105" s="150"/>
      <c r="E105" s="171">
        <v>0</v>
      </c>
    </row>
    <row r="106" spans="1:5" s="144" customFormat="1" ht="15.75">
      <c r="A106" s="169" t="s">
        <v>112</v>
      </c>
      <c r="B106" s="148"/>
      <c r="C106" s="170">
        <v>137</v>
      </c>
      <c r="D106" s="150"/>
      <c r="E106" s="171">
        <v>0</v>
      </c>
    </row>
    <row r="107" spans="1:5" s="144" customFormat="1" ht="15.75">
      <c r="A107" s="169" t="s">
        <v>391</v>
      </c>
      <c r="B107" s="148"/>
      <c r="C107" s="170">
        <v>140</v>
      </c>
      <c r="D107" s="150"/>
      <c r="E107" s="171">
        <v>0</v>
      </c>
    </row>
    <row r="108" spans="1:5" s="144" customFormat="1" ht="15.75">
      <c r="A108" s="169" t="s">
        <v>322</v>
      </c>
      <c r="B108" s="148"/>
      <c r="C108" s="170">
        <v>141</v>
      </c>
      <c r="D108" s="150"/>
      <c r="E108" s="171">
        <v>20</v>
      </c>
    </row>
    <row r="109" spans="1:5" s="144" customFormat="1" ht="15.75">
      <c r="A109" s="169" t="s">
        <v>375</v>
      </c>
      <c r="B109" s="148"/>
      <c r="C109" s="170">
        <v>146</v>
      </c>
      <c r="D109" s="150"/>
      <c r="E109" s="171">
        <v>320</v>
      </c>
    </row>
    <row r="110" spans="1:5" s="144" customFormat="1" ht="15.75">
      <c r="A110" s="169" t="s">
        <v>91</v>
      </c>
      <c r="B110" s="148"/>
      <c r="C110" s="170">
        <v>149</v>
      </c>
      <c r="D110" s="150"/>
      <c r="E110" s="171">
        <v>0</v>
      </c>
    </row>
    <row r="111" spans="1:5" s="144" customFormat="1" ht="15.75">
      <c r="A111" s="169" t="s">
        <v>376</v>
      </c>
      <c r="B111" s="148"/>
      <c r="C111" s="170">
        <v>203</v>
      </c>
      <c r="D111" s="150"/>
      <c r="E111" s="171">
        <v>0</v>
      </c>
    </row>
    <row r="112" spans="1:5" s="144" customFormat="1" ht="15.75">
      <c r="A112" s="169" t="s">
        <v>92</v>
      </c>
      <c r="B112" s="148"/>
      <c r="C112" s="170">
        <v>204</v>
      </c>
      <c r="D112" s="150"/>
      <c r="E112" s="171">
        <v>0</v>
      </c>
    </row>
    <row r="113" spans="1:5" s="144" customFormat="1" ht="15.75">
      <c r="A113" s="169" t="s">
        <v>114</v>
      </c>
      <c r="B113" s="148"/>
      <c r="C113" s="170">
        <v>302</v>
      </c>
      <c r="D113" s="150"/>
      <c r="E113" s="171">
        <v>0</v>
      </c>
    </row>
    <row r="114" spans="1:5" s="144" customFormat="1" ht="15.75">
      <c r="A114" s="169" t="s">
        <v>115</v>
      </c>
      <c r="B114" s="148"/>
      <c r="C114" s="170">
        <v>307</v>
      </c>
      <c r="D114" s="150"/>
      <c r="E114" s="171">
        <v>0</v>
      </c>
    </row>
    <row r="115" spans="1:5" s="144" customFormat="1" ht="15.75">
      <c r="A115" s="169" t="s">
        <v>93</v>
      </c>
      <c r="B115" s="148"/>
      <c r="C115" s="170">
        <v>307</v>
      </c>
      <c r="D115" s="150"/>
      <c r="E115" s="171">
        <v>643691.92</v>
      </c>
    </row>
    <row r="116" spans="1:5" s="144" customFormat="1" ht="15.75">
      <c r="A116" s="169" t="s">
        <v>94</v>
      </c>
      <c r="B116" s="148"/>
      <c r="C116" s="170">
        <v>1002</v>
      </c>
      <c r="D116" s="150"/>
      <c r="E116" s="171">
        <v>137759.96</v>
      </c>
    </row>
    <row r="117" spans="1:5" s="144" customFormat="1" ht="15.75">
      <c r="A117" s="169" t="s">
        <v>106</v>
      </c>
      <c r="B117" s="148"/>
      <c r="C117" s="170">
        <v>1003</v>
      </c>
      <c r="D117" s="150"/>
      <c r="E117" s="171">
        <v>17452.45</v>
      </c>
    </row>
    <row r="118" spans="1:5" s="144" customFormat="1" ht="15.75">
      <c r="A118" s="169" t="s">
        <v>95</v>
      </c>
      <c r="B118" s="148"/>
      <c r="C118" s="170">
        <v>1004</v>
      </c>
      <c r="D118" s="150"/>
      <c r="E118" s="209">
        <v>61035.37</v>
      </c>
    </row>
    <row r="119" spans="1:5" s="144" customFormat="1" ht="15.75">
      <c r="A119" s="169" t="s">
        <v>96</v>
      </c>
      <c r="B119" s="148"/>
      <c r="C119" s="170">
        <v>1005</v>
      </c>
      <c r="D119" s="150"/>
      <c r="E119" s="171">
        <v>136462.52</v>
      </c>
    </row>
    <row r="120" spans="1:5" s="144" customFormat="1" ht="15.75">
      <c r="A120" s="169" t="s">
        <v>97</v>
      </c>
      <c r="B120" s="148"/>
      <c r="C120" s="170">
        <v>1006</v>
      </c>
      <c r="D120" s="150"/>
      <c r="E120" s="171">
        <v>9078.45</v>
      </c>
    </row>
    <row r="121" spans="1:5" s="144" customFormat="1" ht="15.75">
      <c r="A121" s="169" t="s">
        <v>98</v>
      </c>
      <c r="B121" s="148"/>
      <c r="C121" s="170">
        <v>1010</v>
      </c>
      <c r="D121" s="150"/>
      <c r="E121" s="171">
        <v>0</v>
      </c>
    </row>
    <row r="122" spans="1:5" s="144" customFormat="1" ht="15.75">
      <c r="A122" s="169" t="s">
        <v>433</v>
      </c>
      <c r="B122" s="148"/>
      <c r="C122" s="170">
        <v>1011</v>
      </c>
      <c r="D122" s="150"/>
      <c r="E122" s="171">
        <v>15536</v>
      </c>
    </row>
    <row r="123" spans="1:5" s="144" customFormat="1" ht="15.75">
      <c r="A123" s="169" t="s">
        <v>128</v>
      </c>
      <c r="B123" s="148"/>
      <c r="C123" s="170">
        <v>1013</v>
      </c>
      <c r="D123" s="150"/>
      <c r="E123" s="171">
        <v>0</v>
      </c>
    </row>
    <row r="124" spans="1:5" s="144" customFormat="1" ht="15.75">
      <c r="A124" s="169" t="s">
        <v>1</v>
      </c>
      <c r="B124" s="148"/>
      <c r="C124" s="170">
        <v>2002</v>
      </c>
      <c r="D124" s="150"/>
      <c r="E124" s="171">
        <v>0</v>
      </c>
    </row>
    <row r="125" spans="1:5" s="144" customFormat="1" ht="15.75">
      <c r="A125" s="169" t="s">
        <v>2</v>
      </c>
      <c r="B125" s="148"/>
      <c r="C125" s="170">
        <v>2002</v>
      </c>
      <c r="D125" s="150"/>
      <c r="E125" s="171">
        <v>0</v>
      </c>
    </row>
    <row r="126" spans="1:5" s="144" customFormat="1" ht="15.75">
      <c r="A126" s="169" t="s">
        <v>430</v>
      </c>
      <c r="B126" s="148"/>
      <c r="C126" s="170">
        <v>2002</v>
      </c>
      <c r="D126" s="150"/>
      <c r="E126" s="171">
        <v>0</v>
      </c>
    </row>
    <row r="127" spans="1:5" s="144" customFormat="1" ht="15.75">
      <c r="A127" s="169" t="s">
        <v>148</v>
      </c>
      <c r="B127" s="169"/>
      <c r="C127" s="170">
        <v>2002</v>
      </c>
      <c r="D127" s="150"/>
      <c r="E127" s="155">
        <v>0</v>
      </c>
    </row>
    <row r="128" spans="1:5" s="144" customFormat="1" ht="15.75">
      <c r="A128" s="169" t="s">
        <v>323</v>
      </c>
      <c r="B128" s="148"/>
      <c r="C128" s="170">
        <v>3000</v>
      </c>
      <c r="D128" s="150"/>
      <c r="E128" s="155">
        <v>0</v>
      </c>
    </row>
    <row r="129" spans="1:5" s="144" customFormat="1" ht="15.75">
      <c r="A129" s="169" t="s">
        <v>423</v>
      </c>
      <c r="B129" s="148"/>
      <c r="C129" s="170">
        <v>3000</v>
      </c>
      <c r="D129" s="150"/>
      <c r="E129" s="155">
        <v>0</v>
      </c>
    </row>
    <row r="130" spans="1:5" s="144" customFormat="1" ht="15.75">
      <c r="A130" s="169"/>
      <c r="B130" s="148"/>
      <c r="C130" s="170">
        <v>3000</v>
      </c>
      <c r="D130" s="155"/>
      <c r="E130" s="151">
        <v>0</v>
      </c>
    </row>
    <row r="131" spans="1:5" s="144" customFormat="1" ht="21" customHeight="1" thickBot="1">
      <c r="A131" s="158"/>
      <c r="B131" s="158"/>
      <c r="C131" s="159"/>
      <c r="D131" s="172">
        <f>SUM(D100)</f>
        <v>1022943.5</v>
      </c>
      <c r="E131" s="173">
        <f>SUM(E100:E130)</f>
        <v>1022943.4999999999</v>
      </c>
    </row>
    <row r="132" spans="1:5" s="144" customFormat="1" ht="24" customHeight="1" thickTop="1">
      <c r="A132" s="148" t="s">
        <v>355</v>
      </c>
      <c r="B132" s="148"/>
      <c r="C132" s="148"/>
      <c r="D132" s="148"/>
      <c r="E132" s="148"/>
    </row>
    <row r="133" spans="1:5" s="144" customFormat="1" ht="16.5" customHeight="1">
      <c r="A133" s="148" t="s">
        <v>571</v>
      </c>
      <c r="B133" s="148"/>
      <c r="C133" s="148"/>
      <c r="D133" s="148"/>
      <c r="E133" s="148"/>
    </row>
    <row r="134" spans="1:5" s="144" customFormat="1" ht="15.75">
      <c r="A134" s="148"/>
      <c r="B134" s="148"/>
      <c r="C134" s="148"/>
      <c r="D134" s="148"/>
      <c r="E134" s="148"/>
    </row>
    <row r="135" spans="1:5" s="144" customFormat="1" ht="18" customHeight="1">
      <c r="A135" s="165"/>
      <c r="B135" s="148"/>
      <c r="C135" s="148"/>
      <c r="D135" s="148"/>
      <c r="E135" s="148"/>
    </row>
    <row r="136" spans="1:5" s="144" customFormat="1" ht="15" customHeight="1">
      <c r="A136" s="162" t="s">
        <v>5</v>
      </c>
      <c r="B136" s="499" t="s">
        <v>431</v>
      </c>
      <c r="C136" s="505"/>
      <c r="D136" s="174" t="s">
        <v>56</v>
      </c>
      <c r="E136" s="174"/>
    </row>
    <row r="137" spans="1:5" s="144" customFormat="1" ht="16.5" customHeight="1">
      <c r="A137" s="163"/>
      <c r="B137" s="503"/>
      <c r="C137" s="504"/>
      <c r="D137" s="148"/>
      <c r="E137" s="148"/>
    </row>
    <row r="138" spans="1:5" s="144" customFormat="1" ht="21.75" customHeight="1">
      <c r="A138" s="163" t="s">
        <v>434</v>
      </c>
      <c r="B138" s="481" t="s">
        <v>555</v>
      </c>
      <c r="C138" s="482"/>
      <c r="D138" s="506" t="s">
        <v>438</v>
      </c>
      <c r="E138" s="507"/>
    </row>
    <row r="139" spans="1:5" s="144" customFormat="1" ht="21.75" customHeight="1">
      <c r="A139" s="190" t="s">
        <v>436</v>
      </c>
      <c r="B139" s="481" t="s">
        <v>553</v>
      </c>
      <c r="C139" s="482"/>
      <c r="D139" s="178" t="s">
        <v>437</v>
      </c>
      <c r="E139" s="165"/>
    </row>
    <row r="140" spans="2:5" s="144" customFormat="1" ht="22.5" customHeight="1">
      <c r="B140" s="162"/>
      <c r="C140" s="162" t="s">
        <v>424</v>
      </c>
      <c r="D140" s="179"/>
      <c r="E140" s="179"/>
    </row>
    <row r="141" s="144" customFormat="1" ht="18.75">
      <c r="A141" s="121"/>
    </row>
  </sheetData>
  <sheetProtection/>
  <mergeCells count="26">
    <mergeCell ref="B137:C137"/>
    <mergeCell ref="B136:C136"/>
    <mergeCell ref="D138:E138"/>
    <mergeCell ref="D90:E90"/>
    <mergeCell ref="D91:E91"/>
    <mergeCell ref="B92:C92"/>
    <mergeCell ref="D92:E92"/>
    <mergeCell ref="B138:C138"/>
    <mergeCell ref="B90:C90"/>
    <mergeCell ref="B91:C91"/>
    <mergeCell ref="B139:C139"/>
    <mergeCell ref="A3:E3"/>
    <mergeCell ref="A5:B5"/>
    <mergeCell ref="B32:C32"/>
    <mergeCell ref="D32:E32"/>
    <mergeCell ref="B34:C34"/>
    <mergeCell ref="B36:C36"/>
    <mergeCell ref="D36:E36"/>
    <mergeCell ref="B35:C35"/>
    <mergeCell ref="D35:E35"/>
    <mergeCell ref="A48:E48"/>
    <mergeCell ref="A50:B50"/>
    <mergeCell ref="B88:C88"/>
    <mergeCell ref="D88:E88"/>
    <mergeCell ref="B89:C89"/>
    <mergeCell ref="D89:E89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0"/>
  <sheetViews>
    <sheetView zoomScalePageLayoutView="0" workbookViewId="0" topLeftCell="B16">
      <selection activeCell="H11" sqref="H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5.5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317</v>
      </c>
      <c r="E3" s="23"/>
      <c r="F3" s="23"/>
    </row>
    <row r="4" spans="2:4" ht="22.5" customHeight="1">
      <c r="B4" s="23" t="s">
        <v>47</v>
      </c>
      <c r="C4" s="23"/>
      <c r="D4" s="343"/>
    </row>
    <row r="5" spans="4:6" ht="21" customHeight="1">
      <c r="D5" s="69" t="s">
        <v>318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579</v>
      </c>
      <c r="E7" s="71"/>
      <c r="F7" s="72">
        <v>624717.23</v>
      </c>
    </row>
    <row r="8" spans="2:6" ht="23.25" customHeight="1">
      <c r="B8" s="1" t="s">
        <v>48</v>
      </c>
      <c r="E8" s="9"/>
      <c r="F8" s="73"/>
    </row>
    <row r="9" spans="2:6" ht="21.75" customHeight="1">
      <c r="B9" s="73" t="s">
        <v>361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/>
    </row>
    <row r="14" spans="2:6" ht="18.75">
      <c r="B14" s="1" t="s">
        <v>137</v>
      </c>
      <c r="E14" s="9"/>
      <c r="F14" s="81">
        <v>0</v>
      </c>
    </row>
    <row r="15" spans="2:6" ht="18.75">
      <c r="B15" s="76"/>
      <c r="E15" s="9"/>
      <c r="F15" s="81"/>
    </row>
    <row r="16" spans="2:6" ht="18.75">
      <c r="B16" s="76"/>
      <c r="E16" s="9"/>
      <c r="F16" s="81"/>
    </row>
    <row r="17" spans="5:6" ht="18.75">
      <c r="E17" s="9"/>
      <c r="F17" s="81"/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580</v>
      </c>
      <c r="D27" s="82"/>
      <c r="E27" s="9"/>
      <c r="F27" s="83">
        <f>F7-F13-F16</f>
        <v>624717.23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428</v>
      </c>
      <c r="C30" s="4"/>
      <c r="D30" s="60"/>
      <c r="E30" s="9" t="s">
        <v>429</v>
      </c>
      <c r="F30" s="4"/>
      <c r="J30" s="6"/>
    </row>
    <row r="31" spans="2:10" ht="18.75">
      <c r="B31" s="4" t="s">
        <v>444</v>
      </c>
      <c r="C31" s="4"/>
      <c r="D31" s="60"/>
      <c r="E31" s="9" t="s">
        <v>532</v>
      </c>
      <c r="F31" s="4"/>
      <c r="J31" s="57"/>
    </row>
    <row r="32" spans="2:6" ht="18.75">
      <c r="B32" s="4" t="s">
        <v>445</v>
      </c>
      <c r="C32" s="4"/>
      <c r="D32" s="60"/>
      <c r="E32" s="9" t="s">
        <v>533</v>
      </c>
      <c r="F32" s="4"/>
    </row>
    <row r="33" spans="2:6" ht="18.75">
      <c r="B33" s="4" t="s">
        <v>581</v>
      </c>
      <c r="C33" s="4"/>
      <c r="D33" s="60"/>
      <c r="E33" s="9" t="str">
        <f>B33</f>
        <v>     วันที่    31  กรกฎาคม  2556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3"/>
  <sheetViews>
    <sheetView zoomScalePageLayoutView="0" workbookViewId="0" topLeftCell="A22">
      <selection activeCell="I23" sqref="I23"/>
    </sheetView>
  </sheetViews>
  <sheetFormatPr defaultColWidth="9.00390625" defaultRowHeight="21.75"/>
  <cols>
    <col min="1" max="1" width="2.421875" style="1" customWidth="1"/>
    <col min="2" max="2" width="18.7109375" style="1" customWidth="1"/>
    <col min="3" max="3" width="20.8515625" style="1" customWidth="1"/>
    <col min="4" max="4" width="14.28125" style="345" customWidth="1"/>
    <col min="5" max="5" width="16.00390625" style="1" customWidth="1"/>
    <col min="6" max="6" width="18.7109375" style="461" customWidth="1"/>
    <col min="7" max="7" width="11.28125" style="1" customWidth="1"/>
    <col min="8" max="8" width="9.57421875" style="345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344"/>
      <c r="E1" s="7"/>
      <c r="F1" s="458"/>
    </row>
    <row r="2" spans="2:7" ht="25.5" customHeight="1">
      <c r="B2" s="23" t="s">
        <v>102</v>
      </c>
      <c r="C2" s="23"/>
      <c r="D2" s="346"/>
      <c r="F2" s="459"/>
      <c r="G2" s="70"/>
    </row>
    <row r="3" spans="4:6" ht="18.75">
      <c r="D3" s="347" t="s">
        <v>103</v>
      </c>
      <c r="E3" s="23"/>
      <c r="F3" s="460"/>
    </row>
    <row r="4" spans="2:4" ht="21.75" customHeight="1">
      <c r="B4" s="23" t="s">
        <v>320</v>
      </c>
      <c r="C4" s="23"/>
      <c r="D4" s="348"/>
    </row>
    <row r="5" spans="4:6" ht="21" customHeight="1">
      <c r="D5" s="347" t="s">
        <v>104</v>
      </c>
      <c r="E5" s="23"/>
      <c r="F5" s="460"/>
    </row>
    <row r="6" spans="2:7" ht="6" customHeight="1">
      <c r="B6" s="7"/>
      <c r="C6" s="7"/>
      <c r="D6" s="349"/>
      <c r="E6" s="7"/>
      <c r="F6" s="462"/>
      <c r="G6" s="7"/>
    </row>
    <row r="7" spans="2:6" ht="23.25" customHeight="1">
      <c r="B7" s="1" t="s">
        <v>582</v>
      </c>
      <c r="E7" s="71"/>
      <c r="F7" s="463">
        <v>7272270.1</v>
      </c>
    </row>
    <row r="8" spans="2:6" ht="25.5" customHeight="1">
      <c r="B8" s="23" t="s">
        <v>517</v>
      </c>
      <c r="E8" s="9"/>
      <c r="F8" s="457"/>
    </row>
    <row r="9" spans="2:6" ht="21.75" customHeight="1">
      <c r="B9" s="73" t="s">
        <v>361</v>
      </c>
      <c r="C9" s="74" t="s">
        <v>49</v>
      </c>
      <c r="D9" s="350" t="s">
        <v>4</v>
      </c>
      <c r="E9" s="9"/>
      <c r="F9" s="457"/>
    </row>
    <row r="10" spans="2:6" ht="21.75" customHeight="1">
      <c r="B10" s="76"/>
      <c r="C10" s="456"/>
      <c r="E10" s="9"/>
      <c r="F10" s="464"/>
    </row>
    <row r="11" spans="2:6" ht="21.75" customHeight="1">
      <c r="B11" s="76"/>
      <c r="C11" s="455"/>
      <c r="D11" s="352"/>
      <c r="E11" s="9"/>
      <c r="F11" s="464"/>
    </row>
    <row r="12" spans="2:6" ht="21.75" customHeight="1">
      <c r="B12" s="76"/>
      <c r="C12" s="455"/>
      <c r="D12" s="352"/>
      <c r="E12" s="9"/>
      <c r="F12" s="464"/>
    </row>
    <row r="13" spans="2:6" ht="21.75" customHeight="1">
      <c r="B13" s="76"/>
      <c r="C13" s="455"/>
      <c r="D13" s="352"/>
      <c r="E13" s="9"/>
      <c r="F13" s="464"/>
    </row>
    <row r="14" spans="2:6" ht="21" customHeight="1">
      <c r="B14" s="76"/>
      <c r="C14" s="456"/>
      <c r="E14" s="9"/>
      <c r="F14" s="464"/>
    </row>
    <row r="15" spans="2:6" ht="18.75">
      <c r="B15" s="23" t="s">
        <v>50</v>
      </c>
      <c r="E15" s="9"/>
      <c r="F15" s="457"/>
    </row>
    <row r="16" spans="2:6" ht="18.75">
      <c r="B16" s="74" t="s">
        <v>10</v>
      </c>
      <c r="C16" s="74" t="s">
        <v>3</v>
      </c>
      <c r="D16" s="351" t="s">
        <v>4</v>
      </c>
      <c r="E16" s="9"/>
      <c r="F16" s="457"/>
    </row>
    <row r="17" spans="2:6" ht="18.75">
      <c r="B17" s="76">
        <v>20638</v>
      </c>
      <c r="C17" s="456">
        <v>8960353</v>
      </c>
      <c r="D17" s="345">
        <v>8800</v>
      </c>
      <c r="E17" s="9"/>
      <c r="F17" s="464">
        <v>8800</v>
      </c>
    </row>
    <row r="18" spans="2:6" ht="18.75">
      <c r="B18" s="76"/>
      <c r="C18" s="455"/>
      <c r="D18" s="352"/>
      <c r="E18" s="9"/>
      <c r="F18" s="464"/>
    </row>
    <row r="19" spans="2:8" s="353" customFormat="1" ht="18.75">
      <c r="B19" s="76"/>
      <c r="C19" s="455"/>
      <c r="D19" s="352"/>
      <c r="E19" s="9"/>
      <c r="F19" s="464"/>
      <c r="G19" s="1"/>
      <c r="H19" s="354"/>
    </row>
    <row r="20" spans="2:8" s="353" customFormat="1" ht="18.75">
      <c r="B20" s="76"/>
      <c r="C20" s="455"/>
      <c r="D20" s="352"/>
      <c r="E20" s="9"/>
      <c r="F20" s="464"/>
      <c r="G20" s="1"/>
      <c r="H20" s="354"/>
    </row>
    <row r="21" spans="2:8" s="353" customFormat="1" ht="18.75">
      <c r="B21" s="76"/>
      <c r="C21" s="456"/>
      <c r="D21" s="345"/>
      <c r="E21" s="9"/>
      <c r="F21" s="464"/>
      <c r="G21" s="1"/>
      <c r="H21" s="354"/>
    </row>
    <row r="22" spans="2:8" s="353" customFormat="1" ht="18.75">
      <c r="B22" s="76"/>
      <c r="C22" s="79"/>
      <c r="D22" s="345"/>
      <c r="E22" s="9"/>
      <c r="F22" s="465"/>
      <c r="G22" s="1"/>
      <c r="H22" s="354"/>
    </row>
    <row r="23" spans="2:8" s="353" customFormat="1" ht="18.75">
      <c r="B23" s="76"/>
      <c r="C23" s="79"/>
      <c r="D23" s="345"/>
      <c r="E23" s="9"/>
      <c r="F23" s="465"/>
      <c r="G23" s="1"/>
      <c r="H23" s="354"/>
    </row>
    <row r="24" spans="2:8" s="353" customFormat="1" ht="18.75">
      <c r="B24" s="76"/>
      <c r="C24" s="73"/>
      <c r="D24" s="345"/>
      <c r="E24" s="9"/>
      <c r="F24" s="465"/>
      <c r="G24" s="1"/>
      <c r="H24" s="354"/>
    </row>
    <row r="25" spans="2:8" s="353" customFormat="1" ht="18.75">
      <c r="B25" s="23" t="s">
        <v>392</v>
      </c>
      <c r="C25" s="73"/>
      <c r="D25" s="345"/>
      <c r="E25" s="9"/>
      <c r="F25" s="465"/>
      <c r="G25" s="1"/>
      <c r="H25" s="354"/>
    </row>
    <row r="26" spans="2:6" ht="18.75">
      <c r="B26" s="355"/>
      <c r="C26" s="355"/>
      <c r="E26" s="9"/>
      <c r="F26" s="465"/>
    </row>
    <row r="27" spans="2:10" ht="18.75">
      <c r="B27" s="23" t="s">
        <v>518</v>
      </c>
      <c r="E27" s="9"/>
      <c r="F27" s="466"/>
      <c r="J27" s="345"/>
    </row>
    <row r="28" spans="2:6" ht="18.75">
      <c r="B28" s="1" t="s">
        <v>117</v>
      </c>
      <c r="E28" s="9"/>
      <c r="F28" s="466">
        <v>0.05</v>
      </c>
    </row>
    <row r="29" spans="5:10" ht="18.75">
      <c r="E29" s="9"/>
      <c r="F29" s="466"/>
      <c r="J29" s="57"/>
    </row>
    <row r="30" spans="2:6" ht="18.75">
      <c r="B30" s="1" t="s">
        <v>583</v>
      </c>
      <c r="D30" s="356"/>
      <c r="E30" s="9"/>
      <c r="F30" s="83">
        <f>F7-F17-F18-F19-F20-F21+F28</f>
        <v>7263470.149999999</v>
      </c>
    </row>
    <row r="31" spans="5:7" ht="18" customHeight="1">
      <c r="E31" s="20"/>
      <c r="F31" s="462"/>
      <c r="G31" s="7"/>
    </row>
    <row r="32" spans="2:6" ht="21" customHeight="1">
      <c r="B32" s="70" t="s">
        <v>51</v>
      </c>
      <c r="C32" s="70"/>
      <c r="D32" s="357"/>
      <c r="E32" s="71" t="s">
        <v>53</v>
      </c>
      <c r="F32" s="458"/>
    </row>
    <row r="33" spans="2:10" ht="18.75">
      <c r="B33" s="4" t="s">
        <v>426</v>
      </c>
      <c r="C33" s="4"/>
      <c r="D33" s="358"/>
      <c r="E33" s="9" t="s">
        <v>427</v>
      </c>
      <c r="F33" s="458"/>
      <c r="J33" s="345"/>
    </row>
    <row r="34" spans="2:10" ht="18.75">
      <c r="B34" s="4" t="s">
        <v>442</v>
      </c>
      <c r="C34" s="4"/>
      <c r="D34" s="358"/>
      <c r="E34" s="9" t="s">
        <v>532</v>
      </c>
      <c r="F34" s="458"/>
      <c r="J34" s="57"/>
    </row>
    <row r="35" spans="2:6" ht="18.75">
      <c r="B35" s="4" t="s">
        <v>443</v>
      </c>
      <c r="C35" s="4"/>
      <c r="D35" s="358"/>
      <c r="E35" s="9" t="s">
        <v>533</v>
      </c>
      <c r="F35" s="458"/>
    </row>
    <row r="36" spans="2:6" ht="18.75">
      <c r="B36" s="4" t="s">
        <v>584</v>
      </c>
      <c r="C36" s="4"/>
      <c r="D36" s="358"/>
      <c r="E36" s="9" t="str">
        <f>B36</f>
        <v>วันที่     31  กรกฎาคม  2556</v>
      </c>
      <c r="F36" s="458"/>
    </row>
    <row r="37" spans="2:7" ht="18.75">
      <c r="B37" s="7"/>
      <c r="C37" s="7"/>
      <c r="D37" s="344"/>
      <c r="E37" s="20"/>
      <c r="F37" s="462"/>
      <c r="G37" s="7"/>
    </row>
    <row r="203" ht="18.75">
      <c r="M203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H29"/>
  <sheetViews>
    <sheetView zoomScalePageLayoutView="0" workbookViewId="0" topLeftCell="A1">
      <selection activeCell="K17" sqref="K17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311</v>
      </c>
      <c r="F2" s="70"/>
      <c r="G2" s="70"/>
    </row>
    <row r="3" spans="4:6" ht="18.75">
      <c r="D3" s="69" t="s">
        <v>319</v>
      </c>
      <c r="E3" s="23"/>
      <c r="F3" s="23"/>
    </row>
    <row r="4" spans="2:4" ht="23.25" customHeight="1">
      <c r="B4" s="23" t="s">
        <v>315</v>
      </c>
      <c r="C4" s="23"/>
      <c r="D4" s="343"/>
    </row>
    <row r="5" spans="4:6" ht="21" customHeight="1">
      <c r="D5" s="69" t="s">
        <v>314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582</v>
      </c>
      <c r="E7" s="71"/>
      <c r="F7" s="72">
        <v>12153188.78</v>
      </c>
    </row>
    <row r="8" spans="2:6" ht="20.25" customHeight="1">
      <c r="B8" s="1" t="s">
        <v>312</v>
      </c>
      <c r="E8" s="9"/>
      <c r="F8" s="73"/>
    </row>
    <row r="9" spans="2:6" ht="18.75">
      <c r="B9" s="73" t="s">
        <v>519</v>
      </c>
      <c r="C9" s="74"/>
      <c r="D9" s="75" t="s">
        <v>4</v>
      </c>
      <c r="E9" s="9"/>
      <c r="F9" s="73"/>
    </row>
    <row r="10" spans="2:6" ht="23.25" customHeight="1">
      <c r="B10" s="79"/>
      <c r="E10" s="9"/>
      <c r="F10" s="77"/>
    </row>
    <row r="11" spans="2:6" ht="21" customHeight="1">
      <c r="B11" s="79"/>
      <c r="E11" s="9"/>
      <c r="F11" s="77"/>
    </row>
    <row r="12" spans="2:6" ht="21" customHeight="1">
      <c r="B12" s="79"/>
      <c r="E12" s="9"/>
      <c r="F12" s="77">
        <f aca="true" t="shared" si="0" ref="F12:F18">D12</f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73"/>
    </row>
    <row r="20" spans="2:8" s="353" customFormat="1" ht="18.75">
      <c r="B20" s="359"/>
      <c r="C20" s="73"/>
      <c r="D20" s="360"/>
      <c r="E20" s="361"/>
      <c r="F20" s="362"/>
      <c r="H20" s="360"/>
    </row>
    <row r="21" spans="2:6" ht="18.75">
      <c r="B21" s="1" t="s">
        <v>313</v>
      </c>
      <c r="E21" s="9"/>
      <c r="F21" s="73"/>
    </row>
    <row r="22" spans="2:6" ht="18.75">
      <c r="B22" s="1" t="s">
        <v>585</v>
      </c>
      <c r="E22" s="9"/>
      <c r="F22" s="83">
        <f>F7-F10-F11</f>
        <v>12153188.78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537</v>
      </c>
      <c r="F25" s="4"/>
    </row>
    <row r="26" spans="2:6" ht="18.75">
      <c r="B26" s="4" t="s">
        <v>446</v>
      </c>
      <c r="C26" s="4"/>
      <c r="D26" s="60"/>
      <c r="E26" s="9" t="s">
        <v>536</v>
      </c>
      <c r="F26" s="4"/>
    </row>
    <row r="27" spans="2:6" ht="18.75">
      <c r="B27" s="4" t="s">
        <v>443</v>
      </c>
      <c r="C27" s="4"/>
      <c r="D27" s="60"/>
      <c r="E27" s="9" t="s">
        <v>534</v>
      </c>
      <c r="F27" s="4"/>
    </row>
    <row r="28" spans="2:6" ht="18.75">
      <c r="B28" s="4" t="s">
        <v>586</v>
      </c>
      <c r="C28" s="4"/>
      <c r="D28" s="60"/>
      <c r="E28" s="9" t="str">
        <f>B28</f>
        <v>  วันที่    31  กรกฎาคม 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H29"/>
  <sheetViews>
    <sheetView zoomScalePageLayoutView="0" workbookViewId="0" topLeftCell="A1">
      <selection activeCell="B4" sqref="B4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311</v>
      </c>
      <c r="F2" s="70"/>
      <c r="G2" s="70"/>
    </row>
    <row r="3" spans="4:6" ht="18.75">
      <c r="D3" s="69" t="s">
        <v>319</v>
      </c>
      <c r="E3" s="23"/>
      <c r="F3" s="23"/>
    </row>
    <row r="4" spans="2:4" ht="23.25" customHeight="1">
      <c r="B4" s="23" t="s">
        <v>611</v>
      </c>
      <c r="C4" s="23"/>
      <c r="D4" s="343"/>
    </row>
    <row r="5" spans="4:6" ht="21" customHeight="1">
      <c r="D5" s="69" t="s">
        <v>524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582</v>
      </c>
      <c r="E7" s="71"/>
      <c r="F7" s="72">
        <v>0</v>
      </c>
    </row>
    <row r="8" spans="2:6" ht="20.25" customHeight="1">
      <c r="B8" s="1" t="s">
        <v>312</v>
      </c>
      <c r="E8" s="9"/>
      <c r="F8" s="441"/>
    </row>
    <row r="9" spans="2:6" ht="18.75">
      <c r="B9" s="441" t="s">
        <v>519</v>
      </c>
      <c r="C9" s="74"/>
      <c r="D9" s="75" t="s">
        <v>4</v>
      </c>
      <c r="E9" s="9"/>
      <c r="F9" s="441"/>
    </row>
    <row r="10" spans="2:6" ht="23.25" customHeight="1">
      <c r="B10" s="79"/>
      <c r="E10" s="9"/>
      <c r="F10" s="77">
        <f aca="true" t="shared" si="0" ref="F10:F18">D10</f>
        <v>0</v>
      </c>
    </row>
    <row r="11" spans="2:6" ht="21" customHeight="1">
      <c r="B11" s="79"/>
      <c r="E11" s="9"/>
      <c r="F11" s="77">
        <f t="shared" si="0"/>
        <v>0</v>
      </c>
    </row>
    <row r="12" spans="2:6" ht="21" customHeight="1">
      <c r="B12" s="79"/>
      <c r="E12" s="9"/>
      <c r="F12" s="77">
        <f t="shared" si="0"/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441"/>
    </row>
    <row r="20" spans="2:8" s="353" customFormat="1" ht="18.75">
      <c r="B20" s="359"/>
      <c r="C20" s="441"/>
      <c r="D20" s="360"/>
      <c r="E20" s="361"/>
      <c r="F20" s="362"/>
      <c r="H20" s="360"/>
    </row>
    <row r="21" spans="2:6" ht="18.75">
      <c r="B21" s="1" t="s">
        <v>313</v>
      </c>
      <c r="E21" s="9"/>
      <c r="F21" s="441"/>
    </row>
    <row r="22" spans="2:6" ht="18.75">
      <c r="B22" s="1" t="s">
        <v>587</v>
      </c>
      <c r="E22" s="9"/>
      <c r="F22" s="83">
        <f>F7-F10</f>
        <v>0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52</v>
      </c>
      <c r="F25" s="4"/>
    </row>
    <row r="26" spans="2:6" ht="18.75">
      <c r="B26" s="4" t="s">
        <v>446</v>
      </c>
      <c r="C26" s="4"/>
      <c r="D26" s="60"/>
      <c r="E26" s="9" t="s">
        <v>532</v>
      </c>
      <c r="F26" s="4"/>
    </row>
    <row r="27" spans="2:6" ht="18.75">
      <c r="B27" s="4" t="s">
        <v>443</v>
      </c>
      <c r="C27" s="4"/>
      <c r="D27" s="60"/>
      <c r="E27" s="9" t="s">
        <v>535</v>
      </c>
      <c r="F27" s="4"/>
    </row>
    <row r="28" spans="2:6" ht="18.75">
      <c r="B28" s="4" t="s">
        <v>588</v>
      </c>
      <c r="C28" s="4"/>
      <c r="D28" s="60"/>
      <c r="E28" s="9" t="str">
        <f>B28</f>
        <v> วันที่      31  กรกฎาคม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zoomScalePageLayoutView="0" workbookViewId="0" topLeftCell="A4">
      <selection activeCell="F11" sqref="F11"/>
    </sheetView>
  </sheetViews>
  <sheetFormatPr defaultColWidth="8.8515625" defaultRowHeight="21.75"/>
  <cols>
    <col min="1" max="1" width="8.7109375" style="73" customWidth="1"/>
    <col min="2" max="2" width="57.00390625" style="1" customWidth="1"/>
    <col min="3" max="3" width="12.140625" style="1" customWidth="1"/>
    <col min="4" max="4" width="6.8515625" style="393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32" t="s">
        <v>122</v>
      </c>
      <c r="B1" s="532"/>
      <c r="C1" s="532"/>
      <c r="D1" s="532"/>
      <c r="E1" s="532"/>
    </row>
    <row r="2" spans="1:5" ht="23.25">
      <c r="A2" s="532" t="s">
        <v>341</v>
      </c>
      <c r="B2" s="532"/>
      <c r="C2" s="532"/>
      <c r="D2" s="532"/>
      <c r="E2" s="532"/>
    </row>
    <row r="3" spans="1:5" ht="23.25">
      <c r="A3" s="532" t="s">
        <v>495</v>
      </c>
      <c r="B3" s="532"/>
      <c r="C3" s="532"/>
      <c r="D3" s="532"/>
      <c r="E3" s="532"/>
    </row>
    <row r="5" spans="1:5" ht="18.75">
      <c r="A5" s="541" t="s">
        <v>342</v>
      </c>
      <c r="B5" s="541" t="s">
        <v>123</v>
      </c>
      <c r="C5" s="541" t="s">
        <v>343</v>
      </c>
      <c r="D5" s="541"/>
      <c r="E5" s="541" t="s">
        <v>124</v>
      </c>
    </row>
    <row r="6" spans="1:5" ht="18.75">
      <c r="A6" s="542"/>
      <c r="B6" s="542"/>
      <c r="C6" s="542"/>
      <c r="D6" s="542"/>
      <c r="E6" s="542"/>
    </row>
    <row r="7" spans="1:5" ht="18.75">
      <c r="A7" s="363" t="s">
        <v>462</v>
      </c>
      <c r="B7" s="364" t="s">
        <v>344</v>
      </c>
      <c r="C7" s="365"/>
      <c r="D7" s="366"/>
      <c r="E7" s="363" t="s">
        <v>475</v>
      </c>
    </row>
    <row r="8" spans="1:5" ht="18.75">
      <c r="A8" s="363"/>
      <c r="B8" s="367" t="s">
        <v>345</v>
      </c>
      <c r="C8" s="368"/>
      <c r="D8" s="366"/>
      <c r="E8" s="363" t="s">
        <v>477</v>
      </c>
    </row>
    <row r="9" spans="1:5" ht="18.75">
      <c r="A9" s="369"/>
      <c r="B9" s="370" t="s">
        <v>466</v>
      </c>
      <c r="C9" s="371">
        <v>305374</v>
      </c>
      <c r="D9" s="372">
        <v>0</v>
      </c>
      <c r="E9" s="369" t="s">
        <v>476</v>
      </c>
    </row>
    <row r="10" spans="1:5" ht="18.75">
      <c r="A10" s="373" t="s">
        <v>463</v>
      </c>
      <c r="B10" s="374" t="s">
        <v>346</v>
      </c>
      <c r="C10" s="375"/>
      <c r="D10" s="376"/>
      <c r="E10" s="363" t="s">
        <v>475</v>
      </c>
    </row>
    <row r="11" spans="1:5" ht="18.75">
      <c r="A11" s="363"/>
      <c r="B11" s="367" t="s">
        <v>345</v>
      </c>
      <c r="C11" s="368"/>
      <c r="D11" s="366"/>
      <c r="E11" s="363" t="s">
        <v>478</v>
      </c>
    </row>
    <row r="12" spans="1:5" ht="18.75">
      <c r="A12" s="369"/>
      <c r="B12" s="370" t="s">
        <v>466</v>
      </c>
      <c r="C12" s="371">
        <v>183988</v>
      </c>
      <c r="D12" s="372">
        <v>0</v>
      </c>
      <c r="E12" s="369" t="s">
        <v>479</v>
      </c>
    </row>
    <row r="13" spans="1:5" ht="18.75">
      <c r="A13" s="377" t="s">
        <v>464</v>
      </c>
      <c r="B13" s="378" t="s">
        <v>347</v>
      </c>
      <c r="C13" s="379"/>
      <c r="D13" s="380"/>
      <c r="E13" s="363" t="s">
        <v>475</v>
      </c>
    </row>
    <row r="14" spans="1:5" ht="18.75">
      <c r="A14" s="381"/>
      <c r="B14" s="382" t="s">
        <v>345</v>
      </c>
      <c r="C14" s="383"/>
      <c r="D14" s="384"/>
      <c r="E14" s="363" t="s">
        <v>480</v>
      </c>
    </row>
    <row r="15" spans="1:5" ht="18.75">
      <c r="A15" s="385"/>
      <c r="B15" s="370" t="s">
        <v>466</v>
      </c>
      <c r="C15" s="386">
        <v>96000</v>
      </c>
      <c r="D15" s="387">
        <v>0</v>
      </c>
      <c r="E15" s="369" t="s">
        <v>481</v>
      </c>
    </row>
    <row r="16" spans="1:5" ht="18.75">
      <c r="A16" s="377" t="s">
        <v>465</v>
      </c>
      <c r="B16" s="378" t="s">
        <v>348</v>
      </c>
      <c r="C16" s="379"/>
      <c r="D16" s="380"/>
      <c r="E16" s="363" t="s">
        <v>475</v>
      </c>
    </row>
    <row r="17" spans="1:5" ht="18.75">
      <c r="A17" s="381"/>
      <c r="B17" s="382" t="s">
        <v>345</v>
      </c>
      <c r="C17" s="383"/>
      <c r="D17" s="384"/>
      <c r="E17" s="363" t="s">
        <v>482</v>
      </c>
    </row>
    <row r="18" spans="1:5" ht="18.75">
      <c r="A18" s="388"/>
      <c r="B18" s="370" t="s">
        <v>466</v>
      </c>
      <c r="C18" s="383">
        <v>22847</v>
      </c>
      <c r="D18" s="384">
        <v>0</v>
      </c>
      <c r="E18" s="369"/>
    </row>
    <row r="19" spans="1:4" ht="19.5" thickBot="1">
      <c r="A19" s="389"/>
      <c r="B19" s="390" t="s">
        <v>125</v>
      </c>
      <c r="C19" s="391">
        <f>SUM(C7:C18)</f>
        <v>608209</v>
      </c>
      <c r="D19" s="392">
        <v>0</v>
      </c>
    </row>
    <row r="20" ht="19.5" thickTop="1"/>
    <row r="21" ht="18.75">
      <c r="A21" s="355"/>
    </row>
    <row r="22" ht="18.75">
      <c r="A22" s="355"/>
    </row>
    <row r="23" spans="1:9" ht="18.75">
      <c r="A23" s="355"/>
      <c r="B23" s="394"/>
      <c r="F23" s="355"/>
      <c r="G23" s="394"/>
      <c r="I23" s="393"/>
    </row>
    <row r="24" spans="1:9" ht="18.75">
      <c r="A24" s="355"/>
      <c r="F24" s="355"/>
      <c r="I24" s="393"/>
    </row>
    <row r="25" spans="6:9" ht="18.75">
      <c r="F25" s="73"/>
      <c r="I25" s="393"/>
    </row>
    <row r="26" spans="6:9" ht="18.75">
      <c r="F26" s="73"/>
      <c r="I26" s="393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zoomScale="85" zoomScaleNormal="85" zoomScalePageLayoutView="0" workbookViewId="0" topLeftCell="A4">
      <selection activeCell="H17" sqref="H17"/>
    </sheetView>
  </sheetViews>
  <sheetFormatPr defaultColWidth="9.140625" defaultRowHeight="21.75"/>
  <cols>
    <col min="1" max="1" width="33.140625" style="395" customWidth="1"/>
    <col min="2" max="2" width="14.8515625" style="6" customWidth="1"/>
    <col min="3" max="3" width="14.00390625" style="6" customWidth="1"/>
    <col min="4" max="4" width="12.7109375" style="6" customWidth="1"/>
    <col min="5" max="5" width="12.57421875" style="6" customWidth="1"/>
    <col min="6" max="6" width="20.57421875" style="395" customWidth="1"/>
    <col min="7" max="16384" width="9.140625" style="395" customWidth="1"/>
  </cols>
  <sheetData>
    <row r="1" spans="1:6" ht="21">
      <c r="A1" s="543" t="s">
        <v>84</v>
      </c>
      <c r="B1" s="543"/>
      <c r="C1" s="543"/>
      <c r="D1" s="543"/>
      <c r="E1" s="543"/>
      <c r="F1" s="543"/>
    </row>
    <row r="2" spans="1:6" ht="21">
      <c r="A2" s="543" t="s">
        <v>349</v>
      </c>
      <c r="B2" s="543"/>
      <c r="C2" s="543"/>
      <c r="D2" s="543"/>
      <c r="E2" s="543"/>
      <c r="F2" s="543"/>
    </row>
    <row r="3" spans="1:6" ht="21">
      <c r="A3" s="543" t="s">
        <v>419</v>
      </c>
      <c r="B3" s="543"/>
      <c r="C3" s="543"/>
      <c r="D3" s="543"/>
      <c r="E3" s="543"/>
      <c r="F3" s="543"/>
    </row>
    <row r="4" spans="2:5" ht="12" customHeight="1">
      <c r="B4" s="396"/>
      <c r="C4" s="396"/>
      <c r="D4" s="396"/>
      <c r="E4" s="396"/>
    </row>
    <row r="5" spans="1:6" ht="18.75">
      <c r="A5" s="544" t="s">
        <v>123</v>
      </c>
      <c r="B5" s="545" t="s">
        <v>4</v>
      </c>
      <c r="C5" s="545"/>
      <c r="D5" s="546" t="s">
        <v>310</v>
      </c>
      <c r="E5" s="546" t="s">
        <v>132</v>
      </c>
      <c r="F5" s="547" t="s">
        <v>124</v>
      </c>
    </row>
    <row r="6" spans="1:6" ht="18.75">
      <c r="A6" s="544"/>
      <c r="B6" s="397" t="s">
        <v>350</v>
      </c>
      <c r="C6" s="398" t="s">
        <v>351</v>
      </c>
      <c r="D6" s="546"/>
      <c r="E6" s="546"/>
      <c r="F6" s="547"/>
    </row>
    <row r="7" spans="1:6" ht="18.75">
      <c r="A7" s="399"/>
      <c r="B7" s="400"/>
      <c r="C7" s="401"/>
      <c r="D7" s="402"/>
      <c r="E7" s="403"/>
      <c r="F7" s="404"/>
    </row>
    <row r="8" spans="1:5" ht="18.75">
      <c r="A8" s="405" t="s">
        <v>483</v>
      </c>
      <c r="B8" s="406"/>
      <c r="C8" s="406"/>
      <c r="D8" s="407"/>
      <c r="E8" s="407"/>
    </row>
    <row r="9" spans="1:6" ht="18.75">
      <c r="A9" s="405" t="s">
        <v>484</v>
      </c>
      <c r="B9" s="406"/>
      <c r="C9" s="406"/>
      <c r="D9" s="407"/>
      <c r="E9" s="407"/>
      <c r="F9" s="408"/>
    </row>
    <row r="10" spans="1:6" ht="18.75">
      <c r="A10" s="409" t="s">
        <v>485</v>
      </c>
      <c r="B10" s="406">
        <v>14600</v>
      </c>
      <c r="C10" s="406"/>
      <c r="D10" s="407">
        <v>14600</v>
      </c>
      <c r="E10" s="407">
        <f>B10-D10</f>
        <v>0</v>
      </c>
      <c r="F10" s="410" t="s">
        <v>546</v>
      </c>
    </row>
    <row r="11" spans="1:6" ht="18.75">
      <c r="A11" s="411"/>
      <c r="B11" s="406"/>
      <c r="C11" s="406"/>
      <c r="D11" s="407"/>
      <c r="E11" s="407"/>
      <c r="F11" s="408"/>
    </row>
    <row r="12" spans="1:6" ht="18.75">
      <c r="A12" s="412" t="s">
        <v>486</v>
      </c>
      <c r="B12" s="413"/>
      <c r="C12" s="414"/>
      <c r="D12" s="413"/>
      <c r="E12" s="414"/>
      <c r="F12" s="415"/>
    </row>
    <row r="13" spans="1:6" ht="18.75">
      <c r="A13" s="412" t="s">
        <v>487</v>
      </c>
      <c r="B13" s="413"/>
      <c r="C13" s="414"/>
      <c r="D13" s="413"/>
      <c r="E13" s="414"/>
      <c r="F13" s="415"/>
    </row>
    <row r="14" spans="1:6" ht="18.75">
      <c r="A14" s="416" t="s">
        <v>488</v>
      </c>
      <c r="B14" s="413">
        <v>102160.36</v>
      </c>
      <c r="C14" s="414"/>
      <c r="D14" s="413">
        <v>102160.36</v>
      </c>
      <c r="E14" s="414">
        <f>B14-D14</f>
        <v>0</v>
      </c>
      <c r="F14" s="410" t="s">
        <v>547</v>
      </c>
    </row>
    <row r="15" spans="1:6" ht="18.75">
      <c r="A15" s="417"/>
      <c r="B15" s="413"/>
      <c r="C15" s="414"/>
      <c r="D15" s="413"/>
      <c r="E15" s="414"/>
      <c r="F15" s="415"/>
    </row>
    <row r="16" spans="1:6" ht="18.75">
      <c r="A16" s="412" t="s">
        <v>489</v>
      </c>
      <c r="B16" s="413"/>
      <c r="C16" s="414"/>
      <c r="D16" s="413"/>
      <c r="E16" s="414"/>
      <c r="F16" s="415"/>
    </row>
    <row r="17" spans="1:6" ht="18.75">
      <c r="A17" s="412" t="s">
        <v>490</v>
      </c>
      <c r="B17" s="413"/>
      <c r="C17" s="414"/>
      <c r="D17" s="413"/>
      <c r="E17" s="414"/>
      <c r="F17" s="415"/>
    </row>
    <row r="18" spans="1:6" ht="18.75">
      <c r="A18" s="417" t="s">
        <v>491</v>
      </c>
      <c r="B18" s="413"/>
      <c r="C18" s="414"/>
      <c r="D18" s="413"/>
      <c r="E18" s="414"/>
      <c r="F18" s="415"/>
    </row>
    <row r="19" spans="1:6" ht="18.75">
      <c r="A19" s="417" t="s">
        <v>492</v>
      </c>
      <c r="B19" s="413">
        <v>195600</v>
      </c>
      <c r="C19" s="414"/>
      <c r="D19" s="413">
        <v>195600</v>
      </c>
      <c r="E19" s="414">
        <f>B19-D19</f>
        <v>0</v>
      </c>
      <c r="F19" s="410" t="s">
        <v>548</v>
      </c>
    </row>
    <row r="20" spans="1:6" ht="18.75">
      <c r="A20" s="417" t="s">
        <v>493</v>
      </c>
      <c r="B20" s="413"/>
      <c r="C20" s="414"/>
      <c r="D20" s="413"/>
      <c r="E20" s="414"/>
      <c r="F20" s="415"/>
    </row>
    <row r="21" spans="1:6" ht="18.75">
      <c r="A21" s="417" t="s">
        <v>494</v>
      </c>
      <c r="B21" s="413">
        <v>244900</v>
      </c>
      <c r="C21" s="414"/>
      <c r="D21" s="413">
        <v>244900</v>
      </c>
      <c r="E21" s="414">
        <f>B21-D21</f>
        <v>0</v>
      </c>
      <c r="F21" s="410" t="s">
        <v>549</v>
      </c>
    </row>
    <row r="22" spans="1:6" ht="18.75">
      <c r="A22" s="418"/>
      <c r="B22" s="413"/>
      <c r="C22" s="414"/>
      <c r="D22" s="413"/>
      <c r="E22" s="413"/>
      <c r="F22" s="419"/>
    </row>
    <row r="23" spans="1:6" ht="18.75">
      <c r="A23" s="419"/>
      <c r="B23" s="413"/>
      <c r="C23" s="414"/>
      <c r="D23" s="413"/>
      <c r="E23" s="420"/>
      <c r="F23" s="419"/>
    </row>
    <row r="24" spans="2:5" ht="19.5" thickBot="1">
      <c r="B24" s="421">
        <f>SUM(B8:B21)</f>
        <v>557260.36</v>
      </c>
      <c r="C24" s="421">
        <f>SUM(C14:C21)</f>
        <v>0</v>
      </c>
      <c r="D24" s="421">
        <f>SUM(D14:D21)</f>
        <v>542660.36</v>
      </c>
      <c r="E24" s="421">
        <f>SUM(E10:E23)</f>
        <v>0</v>
      </c>
    </row>
    <row r="25" spans="1:5" ht="19.5" thickTop="1">
      <c r="A25" s="422"/>
      <c r="B25" s="396"/>
      <c r="C25" s="396"/>
      <c r="D25" s="396"/>
      <c r="E25" s="396"/>
    </row>
    <row r="26" spans="2:5" ht="18.75">
      <c r="B26" s="396"/>
      <c r="C26" s="396"/>
      <c r="D26" s="396"/>
      <c r="E26" s="39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B1">
      <selection activeCell="G15" sqref="G15"/>
    </sheetView>
  </sheetViews>
  <sheetFormatPr defaultColWidth="9.140625" defaultRowHeight="21.75"/>
  <cols>
    <col min="1" max="1" width="8.140625" style="423" customWidth="1"/>
    <col min="2" max="2" width="51.57421875" style="423" customWidth="1"/>
    <col min="3" max="4" width="19.00390625" style="423" customWidth="1"/>
    <col min="5" max="6" width="19.00390625" style="89" customWidth="1"/>
    <col min="7" max="16384" width="9.140625" style="423" customWidth="1"/>
  </cols>
  <sheetData>
    <row r="1" spans="1:6" ht="23.25">
      <c r="A1" s="548" t="s">
        <v>84</v>
      </c>
      <c r="B1" s="548"/>
      <c r="C1" s="548"/>
      <c r="D1" s="548"/>
      <c r="E1" s="548"/>
      <c r="F1" s="548"/>
    </row>
    <row r="2" spans="1:6" ht="23.25">
      <c r="A2" s="548" t="s">
        <v>352</v>
      </c>
      <c r="B2" s="548"/>
      <c r="C2" s="548"/>
      <c r="D2" s="548"/>
      <c r="E2" s="548"/>
      <c r="F2" s="548"/>
    </row>
    <row r="3" spans="3:4" ht="21">
      <c r="C3" s="467" t="s">
        <v>591</v>
      </c>
      <c r="D3" s="467"/>
    </row>
    <row r="4" spans="1:6" ht="21">
      <c r="A4" s="549" t="s">
        <v>407</v>
      </c>
      <c r="B4" s="549" t="s">
        <v>123</v>
      </c>
      <c r="C4" s="424" t="s">
        <v>408</v>
      </c>
      <c r="D4" s="424" t="s">
        <v>350</v>
      </c>
      <c r="E4" s="425" t="s">
        <v>310</v>
      </c>
      <c r="F4" s="425" t="s">
        <v>132</v>
      </c>
    </row>
    <row r="5" spans="1:6" ht="21">
      <c r="A5" s="550"/>
      <c r="B5" s="550"/>
      <c r="C5" s="426" t="s">
        <v>409</v>
      </c>
      <c r="D5" s="426" t="s">
        <v>4</v>
      </c>
      <c r="E5" s="427" t="s">
        <v>4</v>
      </c>
      <c r="F5" s="427" t="s">
        <v>4</v>
      </c>
    </row>
    <row r="6" spans="1:6" ht="21">
      <c r="A6" s="428">
        <v>1</v>
      </c>
      <c r="B6" s="415" t="s">
        <v>497</v>
      </c>
      <c r="C6" s="201">
        <v>148500</v>
      </c>
      <c r="D6" s="429">
        <v>0</v>
      </c>
      <c r="E6" s="60">
        <v>0</v>
      </c>
      <c r="F6" s="429">
        <v>148500</v>
      </c>
    </row>
    <row r="7" spans="1:6" ht="21">
      <c r="A7" s="428">
        <v>2</v>
      </c>
      <c r="B7" s="415" t="s">
        <v>496</v>
      </c>
      <c r="C7" s="201">
        <v>2000</v>
      </c>
      <c r="D7" s="429">
        <v>0</v>
      </c>
      <c r="E7" s="60">
        <v>0</v>
      </c>
      <c r="F7" s="429">
        <f>C7-E7</f>
        <v>2000</v>
      </c>
    </row>
    <row r="8" spans="1:6" ht="21">
      <c r="A8" s="428">
        <v>3</v>
      </c>
      <c r="B8" s="415" t="s">
        <v>520</v>
      </c>
      <c r="C8" s="201">
        <v>10000</v>
      </c>
      <c r="D8" s="429">
        <v>0</v>
      </c>
      <c r="E8" s="60">
        <v>10000</v>
      </c>
      <c r="F8" s="429">
        <f>C8-E8</f>
        <v>0</v>
      </c>
    </row>
    <row r="9" spans="1:6" ht="21">
      <c r="A9" s="428"/>
      <c r="B9" s="415"/>
      <c r="C9" s="201"/>
      <c r="D9" s="429"/>
      <c r="E9" s="60"/>
      <c r="F9" s="429"/>
    </row>
    <row r="10" spans="1:6" ht="21">
      <c r="A10" s="430"/>
      <c r="B10" s="430"/>
      <c r="C10" s="430"/>
      <c r="D10" s="429"/>
      <c r="E10" s="429"/>
      <c r="F10" s="429"/>
    </row>
    <row r="11" spans="1:6" ht="21">
      <c r="A11" s="430"/>
      <c r="B11" s="430"/>
      <c r="C11" s="430"/>
      <c r="D11" s="430"/>
      <c r="E11" s="429"/>
      <c r="F11" s="429"/>
    </row>
    <row r="12" spans="1:6" ht="21">
      <c r="A12" s="430"/>
      <c r="B12" s="430"/>
      <c r="C12" s="430"/>
      <c r="D12" s="430"/>
      <c r="E12" s="429"/>
      <c r="F12" s="429"/>
    </row>
    <row r="13" spans="1:6" ht="21">
      <c r="A13" s="430"/>
      <c r="B13" s="430"/>
      <c r="C13" s="430"/>
      <c r="D13" s="430"/>
      <c r="E13" s="429"/>
      <c r="F13" s="429"/>
    </row>
    <row r="14" spans="1:6" ht="21">
      <c r="A14" s="430"/>
      <c r="B14" s="430"/>
      <c r="C14" s="430"/>
      <c r="D14" s="430"/>
      <c r="E14" s="429"/>
      <c r="F14" s="429"/>
    </row>
    <row r="15" spans="1:6" ht="21">
      <c r="A15" s="430"/>
      <c r="B15" s="430"/>
      <c r="C15" s="430"/>
      <c r="D15" s="430"/>
      <c r="E15" s="429"/>
      <c r="F15" s="429"/>
    </row>
    <row r="16" spans="1:6" ht="21">
      <c r="A16" s="430"/>
      <c r="B16" s="430"/>
      <c r="C16" s="431"/>
      <c r="D16" s="431"/>
      <c r="E16" s="432"/>
      <c r="F16" s="432"/>
    </row>
    <row r="17" spans="1:6" ht="21">
      <c r="A17" s="433"/>
      <c r="B17" s="434" t="s">
        <v>65</v>
      </c>
      <c r="C17" s="339">
        <f>SUM(C6:C16)</f>
        <v>160500</v>
      </c>
      <c r="D17" s="339">
        <f>SUM(D6:D16)</f>
        <v>0</v>
      </c>
      <c r="E17" s="339">
        <f>SUM(E6:E16)</f>
        <v>10000</v>
      </c>
      <c r="F17" s="339">
        <f>SUM(F6:F16)</f>
        <v>150500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A3" sqref="A3:F3"/>
    </sheetView>
  </sheetViews>
  <sheetFormatPr defaultColWidth="9.140625" defaultRowHeight="21.75"/>
  <cols>
    <col min="1" max="1" width="6.7109375" style="395" customWidth="1"/>
    <col min="2" max="2" width="6.8515625" style="435" customWidth="1"/>
    <col min="3" max="3" width="40.140625" style="395" customWidth="1"/>
    <col min="4" max="6" width="14.8515625" style="395" customWidth="1"/>
    <col min="7" max="16384" width="9.140625" style="395" customWidth="1"/>
  </cols>
  <sheetData>
    <row r="1" spans="1:6" ht="18.75">
      <c r="A1" s="551" t="s">
        <v>498</v>
      </c>
      <c r="B1" s="551"/>
      <c r="C1" s="551"/>
      <c r="D1" s="551"/>
      <c r="E1" s="551"/>
      <c r="F1" s="551"/>
    </row>
    <row r="2" spans="1:6" ht="18.75">
      <c r="A2" s="551" t="s">
        <v>122</v>
      </c>
      <c r="B2" s="551"/>
      <c r="C2" s="551"/>
      <c r="D2" s="551"/>
      <c r="E2" s="551"/>
      <c r="F2" s="551"/>
    </row>
    <row r="3" spans="1:6" ht="18.75">
      <c r="A3" s="551" t="s">
        <v>589</v>
      </c>
      <c r="B3" s="551"/>
      <c r="C3" s="551"/>
      <c r="D3" s="551"/>
      <c r="E3" s="551"/>
      <c r="F3" s="551"/>
    </row>
    <row r="4" spans="1:6" ht="15" customHeight="1">
      <c r="A4" s="435"/>
      <c r="C4" s="435"/>
      <c r="D4" s="435"/>
      <c r="E4" s="435"/>
      <c r="F4" s="435"/>
    </row>
    <row r="5" spans="1:6" ht="18.75">
      <c r="A5" s="436" t="s">
        <v>499</v>
      </c>
      <c r="B5" s="437" t="s">
        <v>500</v>
      </c>
      <c r="C5" s="437" t="s">
        <v>15</v>
      </c>
      <c r="D5" s="437" t="s">
        <v>501</v>
      </c>
      <c r="E5" s="437" t="s">
        <v>502</v>
      </c>
      <c r="F5" s="437" t="s">
        <v>132</v>
      </c>
    </row>
    <row r="6" spans="1:6" ht="18.75">
      <c r="A6" s="437">
        <v>1</v>
      </c>
      <c r="B6" s="437">
        <v>1</v>
      </c>
      <c r="C6" s="436" t="s">
        <v>503</v>
      </c>
      <c r="D6" s="335">
        <v>0</v>
      </c>
      <c r="E6" s="452">
        <v>0</v>
      </c>
      <c r="F6" s="438">
        <f>D6-E6</f>
        <v>0</v>
      </c>
    </row>
    <row r="7" spans="1:6" ht="18.75">
      <c r="A7" s="437">
        <v>2</v>
      </c>
      <c r="B7" s="437">
        <v>2</v>
      </c>
      <c r="C7" s="436" t="s">
        <v>504</v>
      </c>
      <c r="D7" s="335">
        <v>60000</v>
      </c>
      <c r="E7" s="452">
        <v>0</v>
      </c>
      <c r="F7" s="438">
        <f aca="true" t="shared" si="0" ref="F7:F13">D7-E7</f>
        <v>60000</v>
      </c>
    </row>
    <row r="8" spans="1:6" ht="18.75">
      <c r="A8" s="437">
        <v>3</v>
      </c>
      <c r="B8" s="437">
        <v>4</v>
      </c>
      <c r="C8" s="436" t="s">
        <v>505</v>
      </c>
      <c r="D8" s="335">
        <v>50000</v>
      </c>
      <c r="E8" s="452">
        <v>0</v>
      </c>
      <c r="F8" s="438">
        <f t="shared" si="0"/>
        <v>50000</v>
      </c>
    </row>
    <row r="9" spans="1:6" ht="18.75">
      <c r="A9" s="437">
        <v>4</v>
      </c>
      <c r="B9" s="437">
        <v>5</v>
      </c>
      <c r="C9" s="436" t="s">
        <v>506</v>
      </c>
      <c r="D9" s="335">
        <v>100000</v>
      </c>
      <c r="E9" s="452">
        <v>0</v>
      </c>
      <c r="F9" s="438">
        <f t="shared" si="0"/>
        <v>100000</v>
      </c>
    </row>
    <row r="10" spans="1:6" ht="18.75">
      <c r="A10" s="437">
        <v>5</v>
      </c>
      <c r="B10" s="437">
        <v>6</v>
      </c>
      <c r="C10" s="436" t="s">
        <v>507</v>
      </c>
      <c r="D10" s="335">
        <v>80000</v>
      </c>
      <c r="E10" s="452">
        <v>0</v>
      </c>
      <c r="F10" s="438">
        <f t="shared" si="0"/>
        <v>80000</v>
      </c>
    </row>
    <row r="11" spans="1:6" ht="18.75">
      <c r="A11" s="437">
        <v>6</v>
      </c>
      <c r="B11" s="437">
        <v>7</v>
      </c>
      <c r="C11" s="436" t="s">
        <v>508</v>
      </c>
      <c r="D11" s="335">
        <v>1364.41</v>
      </c>
      <c r="E11" s="452">
        <v>1364.41</v>
      </c>
      <c r="F11" s="438">
        <f t="shared" si="0"/>
        <v>0</v>
      </c>
    </row>
    <row r="12" spans="1:6" ht="18.75">
      <c r="A12" s="437">
        <v>7</v>
      </c>
      <c r="B12" s="437">
        <v>8</v>
      </c>
      <c r="C12" s="436" t="s">
        <v>509</v>
      </c>
      <c r="D12" s="335">
        <v>80000</v>
      </c>
      <c r="E12" s="335">
        <v>20000</v>
      </c>
      <c r="F12" s="438">
        <f t="shared" si="0"/>
        <v>60000</v>
      </c>
    </row>
    <row r="13" spans="1:6" ht="18.75">
      <c r="A13" s="437">
        <v>8</v>
      </c>
      <c r="B13" s="437">
        <v>9</v>
      </c>
      <c r="C13" s="436" t="s">
        <v>510</v>
      </c>
      <c r="D13" s="335">
        <v>60000</v>
      </c>
      <c r="E13" s="335">
        <v>0</v>
      </c>
      <c r="F13" s="438">
        <f t="shared" si="0"/>
        <v>60000</v>
      </c>
    </row>
    <row r="14" spans="1:6" ht="18.75">
      <c r="A14" s="552" t="s">
        <v>125</v>
      </c>
      <c r="B14" s="553"/>
      <c r="C14" s="554"/>
      <c r="D14" s="439">
        <f>SUM(D6:D13)</f>
        <v>431364.41</v>
      </c>
      <c r="E14" s="439">
        <f>SUM(E6:E13)</f>
        <v>21364.41</v>
      </c>
      <c r="F14" s="440">
        <f>SUM(F6:F13)</f>
        <v>410000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H16"/>
  <sheetViews>
    <sheetView zoomScalePageLayoutView="0" workbookViewId="0" topLeftCell="A1">
      <selection activeCell="J10" sqref="J10"/>
    </sheetView>
  </sheetViews>
  <sheetFormatPr defaultColWidth="8.8515625" defaultRowHeight="21.75"/>
  <cols>
    <col min="1" max="1" width="8.00390625" style="87" customWidth="1"/>
    <col min="2" max="2" width="5.140625" style="25" customWidth="1"/>
    <col min="3" max="3" width="15.421875" style="25" customWidth="1"/>
    <col min="4" max="4" width="16.8515625" style="25" customWidth="1"/>
    <col min="5" max="5" width="19.140625" style="89" customWidth="1"/>
    <col min="6" max="6" width="2.57421875" style="25" customWidth="1"/>
    <col min="7" max="7" width="19.7109375" style="89" customWidth="1"/>
    <col min="8" max="16384" width="8.8515625" style="25" customWidth="1"/>
  </cols>
  <sheetData>
    <row r="2" spans="1:8" ht="21">
      <c r="A2" s="523" t="s">
        <v>129</v>
      </c>
      <c r="B2" s="523"/>
      <c r="C2" s="523"/>
      <c r="D2" s="523"/>
      <c r="E2" s="523"/>
      <c r="F2" s="523"/>
      <c r="G2" s="523"/>
      <c r="H2" s="86"/>
    </row>
    <row r="3" spans="1:8" ht="21">
      <c r="A3" s="523" t="s">
        <v>612</v>
      </c>
      <c r="B3" s="523"/>
      <c r="C3" s="523"/>
      <c r="D3" s="523"/>
      <c r="E3" s="523"/>
      <c r="F3" s="523"/>
      <c r="G3" s="523"/>
      <c r="H3" s="86"/>
    </row>
    <row r="4" spans="2:5" ht="21">
      <c r="B4" s="25" t="s">
        <v>474</v>
      </c>
      <c r="E4" s="88">
        <v>4769386.42</v>
      </c>
    </row>
    <row r="5" spans="2:5" ht="21">
      <c r="B5" s="25" t="s">
        <v>525</v>
      </c>
      <c r="C5" s="25" t="s">
        <v>526</v>
      </c>
      <c r="E5" s="446">
        <v>11534.13</v>
      </c>
    </row>
    <row r="6" ht="21">
      <c r="E6" s="89">
        <f>SUM(E4:E5)</f>
        <v>4780920.55</v>
      </c>
    </row>
    <row r="7" spans="2:5" ht="21">
      <c r="B7" s="25" t="s">
        <v>525</v>
      </c>
      <c r="C7" s="25" t="s">
        <v>527</v>
      </c>
      <c r="E7" s="446">
        <v>4734.61</v>
      </c>
    </row>
    <row r="8" ht="21">
      <c r="E8" s="89">
        <f>SUM(E6:E7)</f>
        <v>4785655.16</v>
      </c>
    </row>
    <row r="9" spans="2:5" ht="21">
      <c r="B9" s="25" t="s">
        <v>525</v>
      </c>
      <c r="C9" s="25" t="s">
        <v>527</v>
      </c>
      <c r="E9" s="446">
        <v>4679.27</v>
      </c>
    </row>
    <row r="10" ht="21">
      <c r="E10" s="89">
        <f>SUM(E8:E9)</f>
        <v>4790334.43</v>
      </c>
    </row>
    <row r="11" spans="2:5" ht="21">
      <c r="B11" s="25" t="s">
        <v>528</v>
      </c>
      <c r="C11" s="25" t="s">
        <v>88</v>
      </c>
      <c r="E11" s="446">
        <v>730104</v>
      </c>
    </row>
    <row r="12" ht="21.75" thickBot="1">
      <c r="E12" s="447">
        <f>E10-E11</f>
        <v>4060230.4299999997</v>
      </c>
    </row>
    <row r="13" spans="2:8" ht="21.75" thickTop="1">
      <c r="B13" s="25" t="s">
        <v>525</v>
      </c>
      <c r="C13" s="25" t="s">
        <v>527</v>
      </c>
      <c r="E13" s="446">
        <v>4712.14</v>
      </c>
      <c r="H13" s="25" t="s">
        <v>9</v>
      </c>
    </row>
    <row r="14" ht="21.75" thickBot="1">
      <c r="E14" s="447">
        <f>E12+E13</f>
        <v>4064942.57</v>
      </c>
    </row>
    <row r="15" spans="2:5" ht="21.75" thickTop="1">
      <c r="B15" s="25" t="s">
        <v>525</v>
      </c>
      <c r="C15" s="25" t="s">
        <v>527</v>
      </c>
      <c r="E15" s="446">
        <v>9169.18</v>
      </c>
    </row>
    <row r="16" ht="21.75" thickBot="1">
      <c r="E16" s="447">
        <f>E14+E15</f>
        <v>4074111.75</v>
      </c>
    </row>
    <row r="17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1:H14"/>
  <sheetViews>
    <sheetView zoomScalePageLayoutView="0" workbookViewId="0" topLeftCell="A1">
      <selection activeCell="F7" sqref="F7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55" t="s">
        <v>84</v>
      </c>
      <c r="D1" s="555"/>
      <c r="E1" s="555"/>
      <c r="F1" s="442"/>
      <c r="G1" s="442"/>
      <c r="H1" s="442"/>
    </row>
    <row r="2" spans="3:8" ht="18.75">
      <c r="C2" s="555" t="s">
        <v>145</v>
      </c>
      <c r="D2" s="555"/>
      <c r="E2" s="555"/>
      <c r="F2" s="442"/>
      <c r="G2" s="442"/>
      <c r="H2" s="442"/>
    </row>
    <row r="3" spans="3:8" ht="18.75">
      <c r="C3" s="555" t="s">
        <v>590</v>
      </c>
      <c r="D3" s="555"/>
      <c r="E3" s="555"/>
      <c r="F3" s="442"/>
      <c r="G3" s="442"/>
      <c r="H3" s="442"/>
    </row>
    <row r="5" spans="2:5" ht="18.75">
      <c r="B5" s="444" t="s">
        <v>146</v>
      </c>
      <c r="C5" s="3" t="s">
        <v>500</v>
      </c>
      <c r="D5" s="3" t="s">
        <v>15</v>
      </c>
      <c r="E5" s="443" t="s">
        <v>4</v>
      </c>
    </row>
    <row r="6" spans="2:5" ht="18.75">
      <c r="B6" s="444">
        <v>1</v>
      </c>
      <c r="C6" s="450">
        <v>2</v>
      </c>
      <c r="D6" s="444" t="s">
        <v>543</v>
      </c>
      <c r="E6" s="335">
        <v>89000</v>
      </c>
    </row>
    <row r="7" spans="2:5" ht="18.75">
      <c r="B7" s="444">
        <v>2</v>
      </c>
      <c r="C7" s="450">
        <v>3</v>
      </c>
      <c r="D7" s="444" t="s">
        <v>542</v>
      </c>
      <c r="E7" s="335">
        <v>96000</v>
      </c>
    </row>
    <row r="8" spans="2:5" ht="18.75">
      <c r="B8" s="444">
        <v>3</v>
      </c>
      <c r="C8" s="450">
        <v>4</v>
      </c>
      <c r="D8" s="444" t="s">
        <v>539</v>
      </c>
      <c r="E8" s="335">
        <v>79104</v>
      </c>
    </row>
    <row r="9" spans="2:5" ht="18.75">
      <c r="B9" s="444">
        <v>4</v>
      </c>
      <c r="C9" s="450">
        <v>5</v>
      </c>
      <c r="D9" s="444" t="s">
        <v>538</v>
      </c>
      <c r="E9" s="335">
        <v>89000</v>
      </c>
    </row>
    <row r="10" spans="2:5" ht="18.75">
      <c r="B10" s="444">
        <v>5</v>
      </c>
      <c r="C10" s="450">
        <v>6</v>
      </c>
      <c r="D10" s="444" t="s">
        <v>540</v>
      </c>
      <c r="E10" s="335">
        <v>96000</v>
      </c>
    </row>
    <row r="11" spans="2:5" ht="18.75">
      <c r="B11" s="444">
        <v>6</v>
      </c>
      <c r="C11" s="450">
        <v>7</v>
      </c>
      <c r="D11" s="444" t="s">
        <v>544</v>
      </c>
      <c r="E11" s="335">
        <v>94500</v>
      </c>
    </row>
    <row r="12" spans="2:5" ht="18.75">
      <c r="B12" s="444">
        <v>7</v>
      </c>
      <c r="C12" s="450">
        <v>9</v>
      </c>
      <c r="D12" s="444" t="s">
        <v>541</v>
      </c>
      <c r="E12" s="335">
        <v>89000</v>
      </c>
    </row>
    <row r="13" spans="2:5" ht="18.75">
      <c r="B13" s="444">
        <v>8</v>
      </c>
      <c r="C13" s="450">
        <v>10</v>
      </c>
      <c r="D13" s="444" t="s">
        <v>545</v>
      </c>
      <c r="E13" s="335">
        <v>97500</v>
      </c>
    </row>
    <row r="14" spans="3:5" ht="18.75">
      <c r="C14" s="516" t="s">
        <v>65</v>
      </c>
      <c r="D14" s="517"/>
      <c r="E14" s="33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G159"/>
  <sheetViews>
    <sheetView view="pageBreakPreview" zoomScaleSheetLayoutView="100" zoomScalePageLayoutView="0" workbookViewId="0" topLeftCell="A13">
      <selection activeCell="J8" sqref="J8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6.421875" style="1" customWidth="1"/>
    <col min="4" max="4" width="8.7109375" style="1" customWidth="1"/>
    <col min="5" max="5" width="17.00390625" style="1" customWidth="1"/>
    <col min="6" max="6" width="16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573</v>
      </c>
      <c r="F1" s="4"/>
    </row>
    <row r="2" spans="2:6" ht="18.75">
      <c r="B2" s="4"/>
      <c r="C2" s="4"/>
      <c r="D2" s="4"/>
      <c r="E2" s="4" t="s">
        <v>610</v>
      </c>
      <c r="F2" s="4"/>
    </row>
    <row r="3" spans="2:6" ht="23.25">
      <c r="B3" s="191" t="s">
        <v>439</v>
      </c>
      <c r="C3" s="192"/>
      <c r="D3" s="192"/>
      <c r="E3" s="191"/>
      <c r="F3" s="187"/>
    </row>
    <row r="4" spans="2:6" ht="23.25">
      <c r="B4" s="187" t="s">
        <v>440</v>
      </c>
      <c r="C4" s="187"/>
      <c r="D4" s="187"/>
      <c r="E4" s="7"/>
      <c r="F4" s="7"/>
    </row>
    <row r="5" spans="2:6" ht="18.75">
      <c r="B5" s="516" t="s">
        <v>15</v>
      </c>
      <c r="C5" s="517"/>
      <c r="D5" s="2" t="s">
        <v>16</v>
      </c>
      <c r="E5" s="3" t="s">
        <v>11</v>
      </c>
      <c r="F5" s="3" t="s">
        <v>12</v>
      </c>
    </row>
    <row r="6" spans="2:6" ht="18.75">
      <c r="B6" s="16" t="s">
        <v>561</v>
      </c>
      <c r="C6" s="10"/>
      <c r="D6" s="17">
        <v>22</v>
      </c>
      <c r="E6" s="175">
        <v>6500</v>
      </c>
      <c r="F6" s="175"/>
    </row>
    <row r="7" spans="2:6" ht="18.75">
      <c r="B7" s="16"/>
      <c r="C7" s="10"/>
      <c r="D7" s="17"/>
      <c r="E7" s="175"/>
      <c r="F7" s="175"/>
    </row>
    <row r="8" spans="2:6" ht="18.75">
      <c r="B8" s="453" t="s">
        <v>572</v>
      </c>
      <c r="C8" s="10"/>
      <c r="D8" s="17">
        <v>22</v>
      </c>
      <c r="E8" s="175"/>
      <c r="F8" s="175">
        <v>6500</v>
      </c>
    </row>
    <row r="9" spans="2:6" ht="18.75">
      <c r="B9" s="9"/>
      <c r="C9" s="10"/>
      <c r="D9" s="17"/>
      <c r="E9" s="175"/>
      <c r="F9" s="175"/>
    </row>
    <row r="10" spans="2:6" ht="18.75">
      <c r="B10" s="9"/>
      <c r="C10" s="10"/>
      <c r="D10" s="17"/>
      <c r="E10" s="175"/>
      <c r="F10" s="175"/>
    </row>
    <row r="11" spans="2:6" ht="18.75">
      <c r="B11" s="9"/>
      <c r="C11" s="4"/>
      <c r="D11" s="5"/>
      <c r="E11" s="175"/>
      <c r="F11" s="175"/>
    </row>
    <row r="12" spans="2:6" ht="18.75">
      <c r="B12" s="9"/>
      <c r="C12" s="4"/>
      <c r="D12" s="5"/>
      <c r="E12" s="175"/>
      <c r="F12" s="175"/>
    </row>
    <row r="13" spans="2:6" ht="18.75">
      <c r="B13" s="9"/>
      <c r="D13" s="110"/>
      <c r="E13" s="110"/>
      <c r="F13" s="110"/>
    </row>
    <row r="14" spans="2:6" ht="18.75">
      <c r="B14" s="16"/>
      <c r="C14" s="10"/>
      <c r="D14" s="17"/>
      <c r="E14" s="175"/>
      <c r="F14" s="175"/>
    </row>
    <row r="15" spans="2:6" ht="18.75">
      <c r="B15" s="9"/>
      <c r="D15" s="110"/>
      <c r="E15" s="110"/>
      <c r="F15" s="110"/>
    </row>
    <row r="16" spans="2:6" ht="18.75">
      <c r="B16" s="18"/>
      <c r="C16" s="10"/>
      <c r="D16" s="17"/>
      <c r="E16" s="175"/>
      <c r="F16" s="175"/>
    </row>
    <row r="17" spans="2:6" ht="18.75">
      <c r="B17" s="9"/>
      <c r="D17" s="5"/>
      <c r="E17" s="110"/>
      <c r="F17" s="175"/>
    </row>
    <row r="18" spans="2:6" ht="18.75">
      <c r="B18" s="9"/>
      <c r="C18" s="10"/>
      <c r="D18" s="17"/>
      <c r="E18" s="175"/>
      <c r="F18" s="175"/>
    </row>
    <row r="19" spans="2:6" ht="18.75">
      <c r="B19" s="19"/>
      <c r="C19" s="10"/>
      <c r="D19" s="17"/>
      <c r="E19" s="176"/>
      <c r="F19" s="176"/>
    </row>
    <row r="20" spans="2:6" ht="19.5" thickBot="1">
      <c r="B20" s="9"/>
      <c r="C20" s="10"/>
      <c r="D20" s="17"/>
      <c r="E20" s="177">
        <f>SUM(E6:E19)</f>
        <v>6500</v>
      </c>
      <c r="F20" s="177">
        <f>SUM(F6:F19)</f>
        <v>6500</v>
      </c>
    </row>
    <row r="21" spans="2:6" ht="19.5" thickTop="1">
      <c r="B21" s="9"/>
      <c r="C21" s="10"/>
      <c r="D21" s="17"/>
      <c r="E21" s="175"/>
      <c r="F21" s="175"/>
    </row>
    <row r="22" spans="2:6" ht="18.75">
      <c r="B22" s="9"/>
      <c r="C22" s="10"/>
      <c r="D22" s="17"/>
      <c r="E22" s="175"/>
      <c r="F22" s="175"/>
    </row>
    <row r="23" spans="2:6" ht="18.75">
      <c r="B23" s="20"/>
      <c r="C23" s="21"/>
      <c r="D23" s="22"/>
      <c r="E23" s="176"/>
      <c r="F23" s="176"/>
    </row>
    <row r="24" spans="2:6" ht="18.75">
      <c r="B24" s="108" t="s">
        <v>353</v>
      </c>
      <c r="C24" s="4"/>
      <c r="D24" s="4"/>
      <c r="E24" s="4"/>
      <c r="F24" s="4"/>
    </row>
    <row r="25" spans="2:6" ht="18.75">
      <c r="B25" s="109" t="s">
        <v>574</v>
      </c>
      <c r="C25" s="4"/>
      <c r="D25" s="4"/>
      <c r="E25" s="4"/>
      <c r="F25" s="4"/>
    </row>
    <row r="26" spans="2:6" ht="18.75">
      <c r="B26" s="109"/>
      <c r="C26" s="4"/>
      <c r="D26" s="4"/>
      <c r="E26" s="4"/>
      <c r="F26" s="4"/>
    </row>
    <row r="27" spans="2:6" ht="18.75">
      <c r="B27" s="109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21">
      <c r="B30" s="15" t="s">
        <v>330</v>
      </c>
      <c r="C30" s="518" t="s">
        <v>331</v>
      </c>
      <c r="D30" s="519"/>
      <c r="E30" s="520" t="s">
        <v>0</v>
      </c>
      <c r="F30" s="521"/>
    </row>
    <row r="31" spans="2:6" ht="18.75">
      <c r="B31" s="4"/>
      <c r="C31" s="9"/>
      <c r="D31" s="10"/>
      <c r="E31" s="4"/>
      <c r="F31" s="4"/>
    </row>
    <row r="32" spans="2:6" ht="18.75">
      <c r="B32" s="11" t="s">
        <v>434</v>
      </c>
      <c r="C32" s="481" t="s">
        <v>550</v>
      </c>
      <c r="D32" s="482"/>
      <c r="E32" s="481" t="s">
        <v>434</v>
      </c>
      <c r="F32" s="513"/>
    </row>
    <row r="33" spans="2:6" ht="18.75" customHeight="1">
      <c r="B33" s="193" t="s">
        <v>425</v>
      </c>
      <c r="C33" s="481" t="s">
        <v>551</v>
      </c>
      <c r="D33" s="482"/>
      <c r="E33" s="481" t="s">
        <v>425</v>
      </c>
      <c r="F33" s="513"/>
    </row>
    <row r="34" spans="2:6" ht="18.75">
      <c r="B34" s="120"/>
      <c r="C34" s="514"/>
      <c r="D34" s="515"/>
      <c r="E34" s="20"/>
      <c r="F34" s="7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557</v>
      </c>
      <c r="F44" s="4"/>
    </row>
    <row r="45" spans="2:6" ht="18.75">
      <c r="B45" s="4"/>
      <c r="C45" s="4"/>
      <c r="D45" s="4"/>
      <c r="E45" s="4" t="s">
        <v>594</v>
      </c>
      <c r="F45" s="4"/>
    </row>
    <row r="46" spans="2:6" ht="23.25">
      <c r="B46" s="191" t="s">
        <v>439</v>
      </c>
      <c r="C46" s="192"/>
      <c r="D46" s="192"/>
      <c r="E46" s="191"/>
      <c r="F46" s="215"/>
    </row>
    <row r="47" spans="2:6" ht="27.75" customHeight="1">
      <c r="B47" s="215" t="s">
        <v>440</v>
      </c>
      <c r="C47" s="215"/>
      <c r="D47" s="215"/>
      <c r="E47" s="7"/>
      <c r="F47" s="7"/>
    </row>
    <row r="48" spans="2:6" ht="27.75" customHeight="1">
      <c r="B48" s="516" t="s">
        <v>15</v>
      </c>
      <c r="C48" s="517"/>
      <c r="D48" s="213" t="s">
        <v>16</v>
      </c>
      <c r="E48" s="3" t="s">
        <v>11</v>
      </c>
      <c r="F48" s="3" t="s">
        <v>12</v>
      </c>
    </row>
    <row r="49" spans="2:6" ht="27.75" customHeight="1">
      <c r="B49" s="16" t="s">
        <v>595</v>
      </c>
      <c r="C49" s="10"/>
      <c r="D49" s="17"/>
      <c r="E49" s="175">
        <v>6500</v>
      </c>
      <c r="F49" s="175"/>
    </row>
    <row r="50" spans="2:6" ht="18.75">
      <c r="B50" s="16"/>
      <c r="C50" s="10"/>
      <c r="D50" s="17"/>
      <c r="E50" s="175"/>
      <c r="F50" s="175"/>
    </row>
    <row r="51" spans="2:6" ht="18.75">
      <c r="B51" s="18" t="s">
        <v>596</v>
      </c>
      <c r="C51" s="10"/>
      <c r="D51" s="17"/>
      <c r="E51" s="175"/>
      <c r="F51" s="175">
        <v>6500</v>
      </c>
    </row>
    <row r="52" spans="2:6" ht="18.75">
      <c r="B52" s="9"/>
      <c r="C52" s="10"/>
      <c r="D52" s="17"/>
      <c r="E52" s="175"/>
      <c r="F52" s="175"/>
    </row>
    <row r="53" spans="2:6" ht="18.75">
      <c r="B53" s="9"/>
      <c r="C53" s="10"/>
      <c r="D53" s="17"/>
      <c r="E53" s="175"/>
      <c r="F53" s="175"/>
    </row>
    <row r="54" spans="2:6" ht="18.75">
      <c r="B54" s="9"/>
      <c r="C54" s="4"/>
      <c r="D54" s="5"/>
      <c r="E54" s="175"/>
      <c r="F54" s="175"/>
    </row>
    <row r="55" spans="2:6" ht="18.75">
      <c r="B55" s="9"/>
      <c r="C55" s="4"/>
      <c r="D55" s="5"/>
      <c r="E55" s="175"/>
      <c r="F55" s="175"/>
    </row>
    <row r="56" spans="2:6" ht="18.75">
      <c r="B56" s="9"/>
      <c r="D56" s="110"/>
      <c r="E56" s="110"/>
      <c r="F56" s="110"/>
    </row>
    <row r="57" spans="2:6" ht="18.75">
      <c r="B57" s="16"/>
      <c r="C57" s="10"/>
      <c r="D57" s="17"/>
      <c r="E57" s="175"/>
      <c r="F57" s="175"/>
    </row>
    <row r="58" spans="2:6" ht="18.75">
      <c r="B58" s="9"/>
      <c r="D58" s="110"/>
      <c r="E58" s="110"/>
      <c r="F58" s="110"/>
    </row>
    <row r="59" spans="2:6" ht="36" customHeight="1">
      <c r="B59" s="18"/>
      <c r="C59" s="10"/>
      <c r="D59" s="17"/>
      <c r="E59" s="175"/>
      <c r="F59" s="175"/>
    </row>
    <row r="60" spans="2:6" ht="18.75">
      <c r="B60" s="9"/>
      <c r="D60" s="5"/>
      <c r="E60" s="110"/>
      <c r="F60" s="175"/>
    </row>
    <row r="61" spans="2:6" ht="18.75">
      <c r="B61" s="9"/>
      <c r="C61" s="10"/>
      <c r="D61" s="17"/>
      <c r="E61" s="175"/>
      <c r="F61" s="175"/>
    </row>
    <row r="62" spans="2:6" ht="18.75">
      <c r="B62" s="19"/>
      <c r="C62" s="10"/>
      <c r="D62" s="17"/>
      <c r="E62" s="176"/>
      <c r="F62" s="176"/>
    </row>
    <row r="63" spans="2:6" ht="19.5" thickBot="1">
      <c r="B63" s="9"/>
      <c r="C63" s="10"/>
      <c r="D63" s="17"/>
      <c r="E63" s="177">
        <f>SUM(E49:E62)</f>
        <v>6500</v>
      </c>
      <c r="F63" s="177">
        <f>SUM(F49:F62)</f>
        <v>6500</v>
      </c>
    </row>
    <row r="64" spans="2:6" ht="19.5" thickTop="1">
      <c r="B64" s="9"/>
      <c r="C64" s="10"/>
      <c r="D64" s="17"/>
      <c r="E64" s="175"/>
      <c r="F64" s="175"/>
    </row>
    <row r="65" spans="2:6" ht="18.75">
      <c r="B65" s="9"/>
      <c r="C65" s="10"/>
      <c r="D65" s="17"/>
      <c r="E65" s="175"/>
      <c r="F65" s="175"/>
    </row>
    <row r="66" spans="2:6" ht="18.75">
      <c r="B66" s="20"/>
      <c r="C66" s="21"/>
      <c r="D66" s="22"/>
      <c r="E66" s="176"/>
      <c r="F66" s="176"/>
    </row>
    <row r="67" spans="2:6" ht="18.75">
      <c r="B67" s="108" t="s">
        <v>353</v>
      </c>
      <c r="C67" s="4"/>
      <c r="D67" s="4"/>
      <c r="E67" s="4"/>
      <c r="F67" s="4"/>
    </row>
    <row r="68" spans="2:6" ht="18.75">
      <c r="B68" s="109" t="s">
        <v>597</v>
      </c>
      <c r="C68" s="4"/>
      <c r="D68" s="4"/>
      <c r="E68" s="4"/>
      <c r="F68" s="4"/>
    </row>
    <row r="69" spans="2:6" ht="18.75">
      <c r="B69" s="109"/>
      <c r="C69" s="4"/>
      <c r="D69" s="4"/>
      <c r="E69" s="4"/>
      <c r="F69" s="4"/>
    </row>
    <row r="70" spans="2:6" ht="18.75">
      <c r="B70" s="109"/>
      <c r="C70" s="4"/>
      <c r="D70" s="4"/>
      <c r="E70" s="4"/>
      <c r="F70" s="4"/>
    </row>
    <row r="71" spans="2:6" ht="18.75">
      <c r="B71" s="4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21">
      <c r="B73" s="214" t="s">
        <v>330</v>
      </c>
      <c r="C73" s="518" t="s">
        <v>331</v>
      </c>
      <c r="D73" s="519"/>
      <c r="E73" s="520" t="s">
        <v>0</v>
      </c>
      <c r="F73" s="521"/>
    </row>
    <row r="74" spans="2:6" ht="18.75">
      <c r="B74" s="4"/>
      <c r="C74" s="9"/>
      <c r="D74" s="10"/>
      <c r="E74" s="4"/>
      <c r="F74" s="4"/>
    </row>
    <row r="75" spans="2:6" ht="18.75">
      <c r="B75" s="212" t="s">
        <v>434</v>
      </c>
      <c r="C75" s="448" t="s">
        <v>558</v>
      </c>
      <c r="D75" s="449"/>
      <c r="E75" s="481" t="s">
        <v>434</v>
      </c>
      <c r="F75" s="513"/>
    </row>
    <row r="76" spans="2:6" ht="18.75">
      <c r="B76" s="211" t="s">
        <v>425</v>
      </c>
      <c r="C76" s="448" t="s">
        <v>559</v>
      </c>
      <c r="D76" s="449"/>
      <c r="E76" s="481" t="s">
        <v>425</v>
      </c>
      <c r="F76" s="513"/>
    </row>
    <row r="77" spans="2:6" ht="18.75">
      <c r="B77" s="210"/>
      <c r="C77" s="514"/>
      <c r="D77" s="515"/>
      <c r="E77" s="20"/>
      <c r="F77" s="7"/>
    </row>
    <row r="78" spans="2:6" ht="18.75">
      <c r="B78" s="4"/>
      <c r="C78" s="4"/>
      <c r="D78" s="4"/>
      <c r="E78" s="4"/>
      <c r="F78" s="4"/>
    </row>
    <row r="79" spans="2:6" ht="18.75">
      <c r="B79" s="4"/>
      <c r="C79" s="4"/>
      <c r="D79" s="4"/>
      <c r="E79" s="4"/>
      <c r="F79" s="4"/>
    </row>
    <row r="80" spans="2:7" ht="21.75">
      <c r="B80" s="4"/>
      <c r="C80" s="4"/>
      <c r="D80" s="4"/>
      <c r="E80" s="4"/>
      <c r="F80" s="4"/>
      <c r="G80" s="188"/>
    </row>
    <row r="81" spans="2:7" ht="21.75">
      <c r="B81" s="4"/>
      <c r="C81" s="4"/>
      <c r="D81" s="4"/>
      <c r="E81" s="4"/>
      <c r="F81" s="4"/>
      <c r="G81" s="188"/>
    </row>
    <row r="82" spans="2:7" ht="21.75">
      <c r="B82" s="4"/>
      <c r="C82" s="4"/>
      <c r="D82" s="4"/>
      <c r="E82" s="4"/>
      <c r="F82" s="4"/>
      <c r="G82" s="188"/>
    </row>
    <row r="83" spans="2:6" ht="18.75">
      <c r="B83" s="4"/>
      <c r="C83" s="4"/>
      <c r="D83" s="4"/>
      <c r="E83" s="4"/>
      <c r="F83" s="4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 t="s">
        <v>602</v>
      </c>
      <c r="F85" s="4"/>
    </row>
    <row r="86" spans="2:6" ht="18.75">
      <c r="B86" s="4"/>
      <c r="C86" s="4"/>
      <c r="D86" s="4"/>
      <c r="E86" s="4" t="s">
        <v>599</v>
      </c>
      <c r="F86" s="4"/>
    </row>
    <row r="87" spans="2:6" ht="23.25">
      <c r="B87" s="191" t="s">
        <v>439</v>
      </c>
      <c r="C87" s="192"/>
      <c r="D87" s="192"/>
      <c r="E87" s="191"/>
      <c r="F87" s="215"/>
    </row>
    <row r="88" spans="2:6" ht="23.25">
      <c r="B88" s="215" t="s">
        <v>440</v>
      </c>
      <c r="C88" s="215"/>
      <c r="D88" s="215"/>
      <c r="E88" s="7"/>
      <c r="F88" s="7"/>
    </row>
    <row r="89" spans="2:6" ht="18.75">
      <c r="B89" s="516" t="s">
        <v>15</v>
      </c>
      <c r="C89" s="517"/>
      <c r="D89" s="472" t="s">
        <v>16</v>
      </c>
      <c r="E89" s="3" t="s">
        <v>11</v>
      </c>
      <c r="F89" s="3" t="s">
        <v>12</v>
      </c>
    </row>
    <row r="90" spans="2:6" ht="18.75">
      <c r="B90" s="16" t="s">
        <v>600</v>
      </c>
      <c r="C90" s="10"/>
      <c r="D90" s="17"/>
      <c r="E90" s="175">
        <v>148500</v>
      </c>
      <c r="F90" s="175"/>
    </row>
    <row r="91" spans="2:6" ht="18.75">
      <c r="B91" s="479" t="s">
        <v>601</v>
      </c>
      <c r="C91" s="10"/>
      <c r="D91" s="17"/>
      <c r="E91" s="175">
        <v>2000</v>
      </c>
      <c r="F91" s="175"/>
    </row>
    <row r="92" spans="2:6" ht="18.75">
      <c r="B92" s="479"/>
      <c r="C92" s="10"/>
      <c r="D92" s="17"/>
      <c r="E92" s="175"/>
      <c r="F92" s="175"/>
    </row>
    <row r="93" spans="2:6" ht="18.75">
      <c r="B93" s="478" t="s">
        <v>603</v>
      </c>
      <c r="C93" s="10"/>
      <c r="D93" s="17"/>
      <c r="E93" s="175"/>
      <c r="F93" s="175">
        <v>148500</v>
      </c>
    </row>
    <row r="94" spans="2:6" ht="18.75">
      <c r="B94" s="478" t="s">
        <v>604</v>
      </c>
      <c r="C94" s="10"/>
      <c r="D94" s="17"/>
      <c r="E94" s="175"/>
      <c r="F94" s="175">
        <v>2000</v>
      </c>
    </row>
    <row r="95" spans="2:6" ht="18.75">
      <c r="B95" s="9"/>
      <c r="C95" s="10"/>
      <c r="D95" s="17"/>
      <c r="E95" s="175"/>
      <c r="F95" s="175"/>
    </row>
    <row r="96" spans="2:6" ht="18.75">
      <c r="B96" s="9"/>
      <c r="C96" s="4"/>
      <c r="D96" s="5"/>
      <c r="E96" s="175"/>
      <c r="F96" s="175"/>
    </row>
    <row r="97" spans="2:6" ht="18.75">
      <c r="B97" s="9"/>
      <c r="C97" s="4"/>
      <c r="D97" s="5"/>
      <c r="E97" s="175"/>
      <c r="F97" s="175"/>
    </row>
    <row r="98" spans="2:6" ht="18.75">
      <c r="B98" s="9"/>
      <c r="D98" s="110"/>
      <c r="E98" s="110"/>
      <c r="F98" s="110"/>
    </row>
    <row r="99" spans="2:6" ht="18.75">
      <c r="B99" s="16"/>
      <c r="C99" s="10"/>
      <c r="D99" s="17"/>
      <c r="E99" s="175"/>
      <c r="F99" s="175"/>
    </row>
    <row r="100" spans="2:6" ht="18.75">
      <c r="B100" s="9"/>
      <c r="D100" s="110"/>
      <c r="E100" s="110"/>
      <c r="F100" s="110"/>
    </row>
    <row r="101" spans="2:6" ht="18.75">
      <c r="B101" s="18"/>
      <c r="C101" s="10"/>
      <c r="D101" s="17"/>
      <c r="E101" s="175"/>
      <c r="F101" s="175"/>
    </row>
    <row r="102" spans="2:6" ht="18.75">
      <c r="B102" s="9"/>
      <c r="D102" s="5"/>
      <c r="E102" s="110"/>
      <c r="F102" s="175"/>
    </row>
    <row r="103" spans="2:6" ht="18.75">
      <c r="B103" s="9"/>
      <c r="C103" s="10"/>
      <c r="D103" s="17"/>
      <c r="E103" s="175"/>
      <c r="F103" s="175"/>
    </row>
    <row r="104" spans="2:6" ht="18.75">
      <c r="B104" s="19"/>
      <c r="C104" s="10"/>
      <c r="D104" s="17"/>
      <c r="E104" s="176"/>
      <c r="F104" s="176"/>
    </row>
    <row r="105" spans="2:6" ht="19.5" thickBot="1">
      <c r="B105" s="9"/>
      <c r="C105" s="10"/>
      <c r="D105" s="17"/>
      <c r="E105" s="177">
        <f>SUM(E90:E104)</f>
        <v>150500</v>
      </c>
      <c r="F105" s="177">
        <f>SUM(F90:F104)</f>
        <v>150500</v>
      </c>
    </row>
    <row r="106" spans="2:6" ht="19.5" thickTop="1">
      <c r="B106" s="9"/>
      <c r="C106" s="10"/>
      <c r="D106" s="17"/>
      <c r="E106" s="175"/>
      <c r="F106" s="175"/>
    </row>
    <row r="107" spans="2:6" ht="18.75">
      <c r="B107" s="9"/>
      <c r="C107" s="10"/>
      <c r="D107" s="17"/>
      <c r="E107" s="175"/>
      <c r="F107" s="175"/>
    </row>
    <row r="108" spans="2:6" ht="18.75">
      <c r="B108" s="20"/>
      <c r="C108" s="21"/>
      <c r="D108" s="22"/>
      <c r="E108" s="176"/>
      <c r="F108" s="176"/>
    </row>
    <row r="109" spans="2:6" ht="18.75">
      <c r="B109" s="108" t="s">
        <v>353</v>
      </c>
      <c r="C109" s="4"/>
      <c r="D109" s="4"/>
      <c r="E109" s="4"/>
      <c r="F109" s="4"/>
    </row>
    <row r="110" spans="2:6" ht="18.75">
      <c r="B110" s="109" t="s">
        <v>605</v>
      </c>
      <c r="C110" s="4"/>
      <c r="D110" s="4"/>
      <c r="E110" s="4"/>
      <c r="F110" s="4"/>
    </row>
    <row r="111" spans="2:6" ht="18.75">
      <c r="B111" s="109"/>
      <c r="C111" s="4"/>
      <c r="D111" s="4"/>
      <c r="E111" s="4"/>
      <c r="F111" s="4"/>
    </row>
    <row r="112" spans="2:6" ht="18.75">
      <c r="B112" s="109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18.75">
      <c r="B114" s="4"/>
      <c r="C114" s="4"/>
      <c r="D114" s="4"/>
      <c r="E114" s="4"/>
      <c r="F114" s="4"/>
    </row>
    <row r="115" spans="2:6" ht="21">
      <c r="B115" s="469" t="s">
        <v>330</v>
      </c>
      <c r="C115" s="518" t="s">
        <v>331</v>
      </c>
      <c r="D115" s="519"/>
      <c r="E115" s="520" t="s">
        <v>0</v>
      </c>
      <c r="F115" s="521"/>
    </row>
    <row r="116" spans="2:6" ht="18.75">
      <c r="B116" s="4"/>
      <c r="C116" s="9"/>
      <c r="D116" s="10"/>
      <c r="E116" s="4"/>
      <c r="F116" s="4"/>
    </row>
    <row r="117" spans="2:6" ht="18.75">
      <c r="B117" s="471" t="s">
        <v>434</v>
      </c>
      <c r="C117" s="481" t="s">
        <v>550</v>
      </c>
      <c r="D117" s="482"/>
      <c r="E117" s="481" t="s">
        <v>434</v>
      </c>
      <c r="F117" s="513"/>
    </row>
    <row r="118" spans="2:6" ht="18.75">
      <c r="B118" s="468" t="s">
        <v>425</v>
      </c>
      <c r="C118" s="481" t="s">
        <v>551</v>
      </c>
      <c r="D118" s="482"/>
      <c r="E118" s="481" t="s">
        <v>425</v>
      </c>
      <c r="F118" s="513"/>
    </row>
    <row r="119" spans="2:6" ht="18.75">
      <c r="B119" s="470"/>
      <c r="C119" s="514"/>
      <c r="D119" s="515"/>
      <c r="E119" s="20"/>
      <c r="F119" s="7"/>
    </row>
    <row r="120" spans="2:6" ht="18.75">
      <c r="B120" s="4"/>
      <c r="C120" s="4"/>
      <c r="D120" s="4"/>
      <c r="E120" s="4"/>
      <c r="F120" s="4"/>
    </row>
    <row r="121" spans="2:6" ht="18.75">
      <c r="B121" s="4"/>
      <c r="C121" s="4"/>
      <c r="D121" s="4"/>
      <c r="E121" s="4"/>
      <c r="F121" s="4"/>
    </row>
    <row r="122" spans="2:6" ht="45.75" customHeight="1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18.75">
      <c r="B124" s="453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4"/>
      <c r="C126" s="4"/>
      <c r="D126" s="4"/>
      <c r="E126" s="4" t="s">
        <v>562</v>
      </c>
      <c r="F126" s="4"/>
    </row>
    <row r="127" spans="2:6" ht="18.75">
      <c r="B127" s="4"/>
      <c r="C127" s="4"/>
      <c r="D127" s="4"/>
      <c r="E127" s="4" t="s">
        <v>563</v>
      </c>
      <c r="F127" s="4"/>
    </row>
    <row r="128" spans="2:6" ht="23.25">
      <c r="B128" s="191" t="s">
        <v>439</v>
      </c>
      <c r="C128" s="192"/>
      <c r="D128" s="192"/>
      <c r="E128" s="191"/>
      <c r="F128" s="215"/>
    </row>
    <row r="129" spans="2:6" ht="23.25">
      <c r="B129" s="215" t="s">
        <v>440</v>
      </c>
      <c r="C129" s="215"/>
      <c r="D129" s="215"/>
      <c r="E129" s="7"/>
      <c r="F129" s="7"/>
    </row>
    <row r="130" spans="2:6" ht="18.75">
      <c r="B130" s="516" t="s">
        <v>15</v>
      </c>
      <c r="C130" s="517"/>
      <c r="D130" s="476" t="s">
        <v>16</v>
      </c>
      <c r="E130" s="3" t="s">
        <v>11</v>
      </c>
      <c r="F130" s="3" t="s">
        <v>12</v>
      </c>
    </row>
    <row r="131" spans="2:6" ht="18.75">
      <c r="B131" s="16" t="s">
        <v>561</v>
      </c>
      <c r="C131" s="10"/>
      <c r="D131" s="17">
        <v>22</v>
      </c>
      <c r="E131" s="175">
        <v>276900</v>
      </c>
      <c r="F131" s="175"/>
    </row>
    <row r="132" spans="2:6" ht="18.75">
      <c r="B132" s="16"/>
      <c r="C132" s="10"/>
      <c r="D132" s="17"/>
      <c r="E132" s="175"/>
      <c r="F132" s="175"/>
    </row>
    <row r="133" spans="2:6" ht="18.75">
      <c r="B133" s="478" t="s">
        <v>564</v>
      </c>
      <c r="C133" s="10"/>
      <c r="D133" s="17">
        <v>22</v>
      </c>
      <c r="E133" s="175"/>
      <c r="F133" s="175">
        <v>276900</v>
      </c>
    </row>
    <row r="134" spans="2:6" ht="18.75">
      <c r="B134" s="9"/>
      <c r="C134" s="10"/>
      <c r="D134" s="17"/>
      <c r="E134" s="175"/>
      <c r="F134" s="175"/>
    </row>
    <row r="135" spans="2:6" ht="18.75">
      <c r="B135" s="9"/>
      <c r="C135" s="10"/>
      <c r="D135" s="17"/>
      <c r="E135" s="175"/>
      <c r="F135" s="175"/>
    </row>
    <row r="136" spans="2:6" ht="18.75">
      <c r="B136" s="9"/>
      <c r="C136" s="4"/>
      <c r="D136" s="5"/>
      <c r="E136" s="175"/>
      <c r="F136" s="175"/>
    </row>
    <row r="137" spans="2:6" ht="18.75">
      <c r="B137" s="9"/>
      <c r="C137" s="4"/>
      <c r="D137" s="5"/>
      <c r="E137" s="175"/>
      <c r="F137" s="175"/>
    </row>
    <row r="138" spans="2:6" ht="18.75">
      <c r="B138" s="9"/>
      <c r="C138" s="4"/>
      <c r="D138" s="5"/>
      <c r="E138" s="175"/>
      <c r="F138" s="175"/>
    </row>
    <row r="139" spans="2:6" ht="18.75">
      <c r="B139" s="9"/>
      <c r="C139" s="4"/>
      <c r="D139" s="5"/>
      <c r="E139" s="175"/>
      <c r="F139" s="175"/>
    </row>
    <row r="140" spans="2:6" ht="18.75">
      <c r="B140" s="9"/>
      <c r="C140" s="4"/>
      <c r="D140" s="5"/>
      <c r="E140" s="175"/>
      <c r="F140" s="175"/>
    </row>
    <row r="141" spans="2:6" ht="18.75">
      <c r="B141" s="9"/>
      <c r="D141" s="110"/>
      <c r="E141" s="110"/>
      <c r="F141" s="110"/>
    </row>
    <row r="142" spans="2:6" ht="18.75">
      <c r="B142" s="16"/>
      <c r="C142" s="10"/>
      <c r="D142" s="17"/>
      <c r="E142" s="175"/>
      <c r="F142" s="175"/>
    </row>
    <row r="143" spans="2:6" ht="18.75">
      <c r="B143" s="9"/>
      <c r="D143" s="110"/>
      <c r="E143" s="110"/>
      <c r="F143" s="110"/>
    </row>
    <row r="144" spans="2:6" ht="18.75">
      <c r="B144" s="18"/>
      <c r="C144" s="10"/>
      <c r="D144" s="17"/>
      <c r="E144" s="175"/>
      <c r="F144" s="175"/>
    </row>
    <row r="145" spans="2:6" ht="18.75">
      <c r="B145" s="9"/>
      <c r="D145" s="5"/>
      <c r="E145" s="110"/>
      <c r="F145" s="175"/>
    </row>
    <row r="146" spans="2:6" ht="18.75">
      <c r="B146" s="9"/>
      <c r="C146" s="10"/>
      <c r="D146" s="17"/>
      <c r="E146" s="175"/>
      <c r="F146" s="175"/>
    </row>
    <row r="147" spans="2:6" ht="18.75">
      <c r="B147" s="19"/>
      <c r="C147" s="10"/>
      <c r="D147" s="17"/>
      <c r="E147" s="176"/>
      <c r="F147" s="176"/>
    </row>
    <row r="148" spans="2:6" ht="19.5" thickBot="1">
      <c r="B148" s="9"/>
      <c r="C148" s="10"/>
      <c r="D148" s="17"/>
      <c r="E148" s="177">
        <f>SUM(E131:E147)</f>
        <v>276900</v>
      </c>
      <c r="F148" s="177">
        <f>SUM(F131:F147)</f>
        <v>276900</v>
      </c>
    </row>
    <row r="149" spans="2:6" ht="19.5" thickTop="1">
      <c r="B149" s="9"/>
      <c r="C149" s="10"/>
      <c r="D149" s="17"/>
      <c r="E149" s="175"/>
      <c r="F149" s="175"/>
    </row>
    <row r="150" spans="2:6" ht="18.75">
      <c r="B150" s="9"/>
      <c r="C150" s="10"/>
      <c r="D150" s="17"/>
      <c r="E150" s="175"/>
      <c r="F150" s="175"/>
    </row>
    <row r="151" spans="2:6" ht="18.75">
      <c r="B151" s="20"/>
      <c r="C151" s="21"/>
      <c r="D151" s="22"/>
      <c r="E151" s="176"/>
      <c r="F151" s="176"/>
    </row>
    <row r="152" spans="2:6" ht="18.75">
      <c r="B152" s="108" t="s">
        <v>353</v>
      </c>
      <c r="C152" s="4"/>
      <c r="D152" s="4"/>
      <c r="E152" s="4"/>
      <c r="F152" s="4"/>
    </row>
    <row r="153" spans="2:6" ht="18.75">
      <c r="B153" s="109" t="s">
        <v>565</v>
      </c>
      <c r="C153" s="4"/>
      <c r="D153" s="4"/>
      <c r="E153" s="4"/>
      <c r="F153" s="4"/>
    </row>
    <row r="154" spans="2:6" ht="18.75">
      <c r="B154" s="4"/>
      <c r="C154" s="4"/>
      <c r="D154" s="4"/>
      <c r="E154" s="4"/>
      <c r="F154" s="4"/>
    </row>
    <row r="155" spans="2:6" ht="21">
      <c r="B155" s="477" t="s">
        <v>330</v>
      </c>
      <c r="C155" s="518" t="s">
        <v>331</v>
      </c>
      <c r="D155" s="519"/>
      <c r="E155" s="520" t="s">
        <v>0</v>
      </c>
      <c r="F155" s="521"/>
    </row>
    <row r="156" spans="2:6" ht="18.75">
      <c r="B156" s="4"/>
      <c r="C156" s="9"/>
      <c r="D156" s="10"/>
      <c r="E156" s="4"/>
      <c r="F156" s="4"/>
    </row>
    <row r="157" spans="2:6" ht="18.75">
      <c r="B157" s="474" t="s">
        <v>434</v>
      </c>
      <c r="C157" s="481" t="s">
        <v>550</v>
      </c>
      <c r="D157" s="482"/>
      <c r="E157" s="481" t="s">
        <v>434</v>
      </c>
      <c r="F157" s="513"/>
    </row>
    <row r="158" spans="2:6" ht="18.75">
      <c r="B158" s="473" t="s">
        <v>425</v>
      </c>
      <c r="C158" s="481" t="s">
        <v>551</v>
      </c>
      <c r="D158" s="482"/>
      <c r="E158" s="481" t="s">
        <v>425</v>
      </c>
      <c r="F158" s="513"/>
    </row>
    <row r="159" spans="2:6" ht="18.75">
      <c r="B159" s="475"/>
      <c r="C159" s="514"/>
      <c r="D159" s="515"/>
      <c r="E159" s="20"/>
      <c r="F159" s="7"/>
    </row>
  </sheetData>
  <sheetProtection/>
  <mergeCells count="30">
    <mergeCell ref="B48:C48"/>
    <mergeCell ref="C33:D33"/>
    <mergeCell ref="C34:D34"/>
    <mergeCell ref="E33:F33"/>
    <mergeCell ref="B5:C5"/>
    <mergeCell ref="C30:D30"/>
    <mergeCell ref="E30:F30"/>
    <mergeCell ref="C32:D32"/>
    <mergeCell ref="E32:F32"/>
    <mergeCell ref="C73:D73"/>
    <mergeCell ref="E73:F73"/>
    <mergeCell ref="C77:D77"/>
    <mergeCell ref="E76:F76"/>
    <mergeCell ref="E75:F75"/>
    <mergeCell ref="C118:D118"/>
    <mergeCell ref="E118:F118"/>
    <mergeCell ref="C119:D119"/>
    <mergeCell ref="B89:C89"/>
    <mergeCell ref="C115:D115"/>
    <mergeCell ref="E115:F115"/>
    <mergeCell ref="C117:D117"/>
    <mergeCell ref="E117:F117"/>
    <mergeCell ref="C158:D158"/>
    <mergeCell ref="E158:F158"/>
    <mergeCell ref="C159:D159"/>
    <mergeCell ref="B130:C130"/>
    <mergeCell ref="C155:D155"/>
    <mergeCell ref="E155:F155"/>
    <mergeCell ref="C157:D157"/>
    <mergeCell ref="E157:F157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18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360</v>
      </c>
      <c r="E3" s="23"/>
      <c r="F3" s="23"/>
    </row>
    <row r="4" spans="2:4" ht="23.25" customHeight="1">
      <c r="B4" s="23" t="s">
        <v>47</v>
      </c>
      <c r="C4" s="23"/>
      <c r="D4" s="69" t="s">
        <v>316</v>
      </c>
    </row>
    <row r="5" spans="4:6" ht="21" customHeight="1">
      <c r="D5" s="69" t="s">
        <v>305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404</v>
      </c>
      <c r="E7" s="71"/>
      <c r="F7" s="72">
        <v>19565.58</v>
      </c>
    </row>
    <row r="8" spans="2:6" ht="21.75" customHeight="1">
      <c r="B8" s="1" t="s">
        <v>48</v>
      </c>
      <c r="E8" s="9"/>
      <c r="F8" s="73"/>
    </row>
    <row r="9" spans="2:6" ht="21.75" customHeight="1">
      <c r="B9" s="73" t="s">
        <v>361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>
        <f>D13</f>
        <v>0</v>
      </c>
    </row>
    <row r="14" spans="2:6" ht="21.75">
      <c r="B14" s="1" t="s">
        <v>137</v>
      </c>
      <c r="E14" s="9"/>
      <c r="F14" s="81">
        <v>0</v>
      </c>
    </row>
    <row r="15" spans="2:6" ht="21.75">
      <c r="B15" s="76"/>
      <c r="E15" s="9"/>
      <c r="F15" s="81">
        <f>SUM(D15)</f>
        <v>0</v>
      </c>
    </row>
    <row r="16" spans="2:6" ht="18.75">
      <c r="B16" s="76"/>
      <c r="E16" s="9"/>
      <c r="F16" s="81">
        <f>SUM(D16)</f>
        <v>0</v>
      </c>
    </row>
    <row r="17" spans="2:6" ht="18.75">
      <c r="B17" s="76"/>
      <c r="E17" s="9"/>
      <c r="F17" s="81">
        <f>SUM(D17)</f>
        <v>0</v>
      </c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406</v>
      </c>
      <c r="D27" s="82"/>
      <c r="E27" s="9"/>
      <c r="F27" s="83">
        <f>F7-F15-F16-F17</f>
        <v>19565.58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52</v>
      </c>
      <c r="C30" s="4"/>
      <c r="D30" s="60"/>
      <c r="E30" s="9" t="s">
        <v>52</v>
      </c>
      <c r="F30" s="4"/>
      <c r="J30" s="6"/>
    </row>
    <row r="31" spans="2:10" ht="18.75">
      <c r="B31" s="4" t="s">
        <v>144</v>
      </c>
      <c r="C31" s="4"/>
      <c r="D31" s="60"/>
      <c r="E31" s="9" t="s">
        <v>401</v>
      </c>
      <c r="F31" s="4"/>
      <c r="J31" s="57"/>
    </row>
    <row r="32" spans="2:6" ht="18.75">
      <c r="B32" s="4" t="s">
        <v>143</v>
      </c>
      <c r="C32" s="4"/>
      <c r="D32" s="60"/>
      <c r="E32" s="9" t="s">
        <v>402</v>
      </c>
      <c r="F32" s="4"/>
    </row>
    <row r="33" spans="2:6" ht="18.75">
      <c r="B33" s="4" t="s">
        <v>405</v>
      </c>
      <c r="C33" s="4"/>
      <c r="D33" s="60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32" t="s">
        <v>84</v>
      </c>
      <c r="B1" s="532"/>
      <c r="C1" s="532"/>
      <c r="D1" s="532"/>
      <c r="E1" s="532"/>
      <c r="F1" s="532"/>
      <c r="G1" s="532"/>
      <c r="H1" s="532"/>
      <c r="I1" s="532"/>
      <c r="J1" s="532"/>
      <c r="K1" s="56"/>
    </row>
    <row r="2" spans="1:11" ht="23.25">
      <c r="A2" s="532" t="s">
        <v>292</v>
      </c>
      <c r="B2" s="532"/>
      <c r="C2" s="532"/>
      <c r="D2" s="532"/>
      <c r="E2" s="532"/>
      <c r="F2" s="532"/>
      <c r="G2" s="532"/>
      <c r="H2" s="532"/>
      <c r="I2" s="532"/>
      <c r="J2" s="532"/>
      <c r="K2" s="56"/>
    </row>
    <row r="3" spans="1:11" ht="23.25">
      <c r="A3" s="532" t="s">
        <v>393</v>
      </c>
      <c r="B3" s="532"/>
      <c r="C3" s="532"/>
      <c r="D3" s="532"/>
      <c r="E3" s="532"/>
      <c r="F3" s="532"/>
      <c r="G3" s="532"/>
      <c r="H3" s="532"/>
      <c r="I3" s="532"/>
      <c r="J3" s="532"/>
      <c r="K3" s="56"/>
    </row>
    <row r="5" spans="1:8" ht="18.75">
      <c r="A5" s="23" t="s">
        <v>293</v>
      </c>
      <c r="B5" s="4"/>
      <c r="C5" s="4"/>
      <c r="D5" s="4"/>
      <c r="E5" s="11" t="s">
        <v>24</v>
      </c>
      <c r="F5" s="4"/>
      <c r="G5" s="4"/>
      <c r="H5" s="58" t="s">
        <v>294</v>
      </c>
    </row>
    <row r="6" spans="2:8" ht="18.75">
      <c r="B6" s="62" t="s">
        <v>295</v>
      </c>
      <c r="C6" s="62"/>
      <c r="D6" s="63"/>
      <c r="E6" s="63" t="e">
        <f>#REF!+#REF!+#REF!+#REF!+#REF!</f>
        <v>#REF!</v>
      </c>
      <c r="F6" s="62"/>
      <c r="G6" s="62"/>
      <c r="H6" s="63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11591448.86</v>
      </c>
    </row>
    <row r="7" spans="2:8" ht="18.75">
      <c r="B7" s="64" t="s">
        <v>296</v>
      </c>
      <c r="C7" s="64"/>
      <c r="D7" s="65"/>
      <c r="E7" s="65" t="e">
        <f>#REF!</f>
        <v>#REF!</v>
      </c>
      <c r="F7" s="64"/>
      <c r="G7" s="64"/>
      <c r="H7" s="65">
        <f>'รายงานรับ-จ่ายเงินสด'!C29</f>
        <v>109004.37</v>
      </c>
    </row>
    <row r="8" spans="2:8" ht="18.75">
      <c r="B8" s="64" t="s">
        <v>297</v>
      </c>
      <c r="C8" s="64"/>
      <c r="D8" s="65"/>
      <c r="E8" s="65">
        <f>'รายงานรับ-จ่ายเงินสด'!F21</f>
        <v>0</v>
      </c>
      <c r="F8" s="64"/>
      <c r="G8" s="64"/>
      <c r="H8" s="65">
        <f>'รายงานรับ-จ่ายเงินสด'!C21</f>
        <v>5313500</v>
      </c>
    </row>
    <row r="9" spans="2:8" ht="18.75">
      <c r="B9" s="64" t="s">
        <v>298</v>
      </c>
      <c r="C9" s="64"/>
      <c r="D9" s="65"/>
      <c r="E9" s="65" t="e">
        <f>#REF!</f>
        <v>#REF!</v>
      </c>
      <c r="F9" s="64"/>
      <c r="G9" s="64"/>
      <c r="H9" s="65">
        <f>'รายงานรับ-จ่ายเงินสด'!C19</f>
        <v>5356329</v>
      </c>
    </row>
    <row r="10" spans="2:8" ht="18.75">
      <c r="B10" s="64" t="s">
        <v>334</v>
      </c>
      <c r="C10" s="64"/>
      <c r="D10" s="65"/>
      <c r="E10" s="65">
        <f>'รายงานรับ-จ่ายเงินสด'!F24</f>
        <v>0</v>
      </c>
      <c r="F10" s="64"/>
      <c r="G10" s="64"/>
      <c r="H10" s="65">
        <f>'รายงานรับ-จ่ายเงินสด'!C24</f>
        <v>0</v>
      </c>
    </row>
    <row r="11" spans="2:8" ht="18.75">
      <c r="B11" s="64" t="s">
        <v>335</v>
      </c>
      <c r="C11" s="64"/>
      <c r="D11" s="65"/>
      <c r="E11" s="65" t="e">
        <f>'รายงานรับ-จ่ายเงินสด'!#REF!</f>
        <v>#REF!</v>
      </c>
      <c r="F11" s="64"/>
      <c r="G11" s="64"/>
      <c r="H11" s="65" t="e">
        <f>'รายงานรับ-จ่ายเงินสด'!#REF!</f>
        <v>#REF!</v>
      </c>
    </row>
    <row r="12" spans="2:8" ht="18.75">
      <c r="B12" s="64" t="s">
        <v>82</v>
      </c>
      <c r="C12" s="64"/>
      <c r="D12" s="65"/>
      <c r="E12" s="65">
        <v>0</v>
      </c>
      <c r="F12" s="64"/>
      <c r="G12" s="64"/>
      <c r="H12" s="65">
        <f>'รายงานรับ-จ่ายเงินสด'!C26</f>
        <v>0</v>
      </c>
    </row>
    <row r="13" spans="2:8" ht="18.75">
      <c r="B13" s="4"/>
      <c r="C13" s="4"/>
      <c r="D13" s="60"/>
      <c r="E13" s="60"/>
      <c r="F13" s="4"/>
      <c r="G13" s="4"/>
      <c r="H13" s="60"/>
    </row>
    <row r="14" spans="4:8" ht="19.5" thickBot="1">
      <c r="D14" s="23" t="s">
        <v>65</v>
      </c>
      <c r="E14" s="59" t="e">
        <f>SUM(E6:E12)</f>
        <v>#REF!</v>
      </c>
      <c r="H14" s="59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3" t="s">
        <v>34</v>
      </c>
      <c r="B17" s="4"/>
      <c r="C17" s="4"/>
      <c r="D17" s="60"/>
      <c r="E17" s="11" t="s">
        <v>24</v>
      </c>
      <c r="F17" s="4"/>
      <c r="G17" s="4"/>
      <c r="H17" s="58" t="s">
        <v>294</v>
      </c>
    </row>
    <row r="18" spans="2:8" ht="18.75">
      <c r="B18" s="62" t="s">
        <v>299</v>
      </c>
      <c r="C18" s="62"/>
      <c r="D18" s="63"/>
      <c r="E18" s="63" t="e">
        <f>'รายงานรับ-จ่ายเงินสด'!F54+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62+'รายงานรับ-จ่ายเงินสด'!F64+'รายงานรับ-จ่ายเงินสด'!F66+'รายงานรับ-จ่ายเงินสด'!F68+'รายงานรับ-จ่ายเงินสด'!#REF!+'รายงานรับ-จ่ายเงินสด'!F71</f>
        <v>#REF!</v>
      </c>
      <c r="F18" s="62"/>
      <c r="G18" s="62"/>
      <c r="H18" s="63" t="e">
        <f>'รายงานรับ-จ่ายเงินสด'!C54+'รายงานรับ-จ่ายเงินสด'!C55+'รายงานรับ-จ่ายเงินสด'!C56+'รายงานรับ-จ่ายเงินสด'!C57+'รายงานรับ-จ่ายเงินสด'!C58+'รายงานรับ-จ่ายเงินสด'!C59+'รายงานรับ-จ่ายเงินสด'!C61+'รายงานรับ-จ่ายเงินสด'!C63+'รายงานรับ-จ่ายเงินสด'!C66+'รายงานรับ-จ่ายเงินสด'!C68+'รายงานรับ-จ่ายเงินสด'!#REF!+'รายงานรับ-จ่ายเงินสด'!C71</f>
        <v>#REF!</v>
      </c>
    </row>
    <row r="19" spans="2:8" ht="18.75">
      <c r="B19" s="62" t="s">
        <v>333</v>
      </c>
      <c r="C19" s="62"/>
      <c r="D19" s="63"/>
      <c r="E19" s="63">
        <f>'รายงานรับ-จ่ายเงินสด'!F61+'รายงานรับ-จ่ายเงินสด'!F63+'รายงานรับ-จ่ายเงินสด'!F67+'รายงานรับ-จ่ายเงินสด'!F69+'รายงานรับ-จ่ายเงินสด'!F70+'รายงานรับ-จ่ายเงินสด'!F72</f>
        <v>787489</v>
      </c>
      <c r="F19" s="62"/>
      <c r="G19" s="62"/>
      <c r="H19" s="63">
        <f>'รายงานรับ-จ่ายเงินสด'!C60+'รายงานรับ-จ่ายเงินสด'!C62+'รายงานรับ-จ่ายเงินสด'!C67+'รายงานรับ-จ่ายเงินสด'!C69+'รายงานรับ-จ่ายเงินสด'!C70+'รายงานรับ-จ่ายเงินสด'!C72</f>
        <v>2754900.61</v>
      </c>
    </row>
    <row r="20" spans="2:8" ht="18.75">
      <c r="B20" s="64" t="s">
        <v>300</v>
      </c>
      <c r="C20" s="64"/>
      <c r="D20" s="65"/>
      <c r="E20" s="65">
        <f>'รายงานรับ-จ่ายเงินสด'!F83</f>
        <v>5371.57</v>
      </c>
      <c r="F20" s="64"/>
      <c r="G20" s="64"/>
      <c r="H20" s="65">
        <f>'รายงานรับ-จ่ายเงินสด'!C83</f>
        <v>156686.22</v>
      </c>
    </row>
    <row r="21" spans="2:8" ht="18.75">
      <c r="B21" s="64" t="s">
        <v>301</v>
      </c>
      <c r="C21" s="64"/>
      <c r="D21" s="65"/>
      <c r="E21" s="65">
        <f>'รายงานรับ-จ่ายเงินสด'!F74</f>
        <v>0</v>
      </c>
      <c r="F21" s="64"/>
      <c r="G21" s="64"/>
      <c r="H21" s="65">
        <f>'รายงานรับ-จ่ายเงินสด'!C74</f>
        <v>730104</v>
      </c>
    </row>
    <row r="22" spans="2:8" ht="18.75">
      <c r="B22" s="64" t="s">
        <v>303</v>
      </c>
      <c r="C22" s="64"/>
      <c r="D22" s="65"/>
      <c r="E22" s="65">
        <v>0</v>
      </c>
      <c r="F22" s="64"/>
      <c r="G22" s="64"/>
      <c r="H22" s="65">
        <f>'รายงานรับ-จ่ายเงินสด'!C75+'รายงานรับ-จ่ายเงินสด'!C76</f>
        <v>4523900</v>
      </c>
    </row>
    <row r="23" spans="2:8" ht="18.75">
      <c r="B23" s="64" t="s">
        <v>336</v>
      </c>
      <c r="C23" s="64"/>
      <c r="D23" s="65"/>
      <c r="E23" s="65" t="e">
        <f>'รายงานรับ-จ่ายเงินสด'!#REF!</f>
        <v>#REF!</v>
      </c>
      <c r="F23" s="64"/>
      <c r="G23" s="64"/>
      <c r="H23" s="65" t="e">
        <f>'รายงานรับ-จ่ายเงินสด'!#REF!</f>
        <v>#REF!</v>
      </c>
    </row>
    <row r="24" spans="2:8" ht="18.75">
      <c r="B24" s="64" t="s">
        <v>337</v>
      </c>
      <c r="C24" s="64"/>
      <c r="D24" s="65"/>
      <c r="E24" s="65"/>
      <c r="F24" s="64"/>
      <c r="G24" s="64"/>
      <c r="H24" s="65"/>
    </row>
    <row r="25" spans="2:8" ht="18.75">
      <c r="B25" s="64" t="s">
        <v>302</v>
      </c>
      <c r="C25" s="64"/>
      <c r="D25" s="65"/>
      <c r="E25" s="65">
        <v>0</v>
      </c>
      <c r="F25" s="64"/>
      <c r="G25" s="64"/>
      <c r="H25" s="65">
        <v>0</v>
      </c>
    </row>
    <row r="26" spans="2:8" ht="18.75">
      <c r="B26" s="64" t="s">
        <v>147</v>
      </c>
      <c r="C26" s="64"/>
      <c r="D26" s="65"/>
      <c r="E26" s="65">
        <v>0</v>
      </c>
      <c r="F26" s="64"/>
      <c r="G26" s="64"/>
      <c r="H26" s="65">
        <f>'รายงานรับ-จ่ายเงินสด'!C81+'รายงานรับ-จ่ายเงินสด'!C28</f>
        <v>285121</v>
      </c>
    </row>
    <row r="27" spans="2:8" ht="18.75">
      <c r="B27" s="64" t="s">
        <v>85</v>
      </c>
      <c r="C27" s="64"/>
      <c r="D27" s="65"/>
      <c r="E27" s="65">
        <v>0</v>
      </c>
      <c r="F27" s="64"/>
      <c r="G27" s="64"/>
      <c r="H27" s="65">
        <f>'รายงานรับ-จ่ายเงินสด'!C82+'รายงานรับ-จ่ายเงินสด'!C27</f>
        <v>567260.36</v>
      </c>
    </row>
    <row r="28" spans="4:8" ht="19.5" thickBot="1">
      <c r="D28" s="23" t="s">
        <v>65</v>
      </c>
      <c r="E28" s="59" t="e">
        <f>SUM(E18:E25)</f>
        <v>#REF!</v>
      </c>
      <c r="H28" s="59" t="e">
        <f>SUM(H18:H27)</f>
        <v>#REF!</v>
      </c>
    </row>
    <row r="29" spans="2:10" ht="20.25" thickBot="1" thickTop="1">
      <c r="B29" s="66" t="s">
        <v>304</v>
      </c>
      <c r="C29" s="66"/>
      <c r="D29" s="67"/>
      <c r="E29" s="68" t="e">
        <f>E14-E28</f>
        <v>#REF!</v>
      </c>
      <c r="F29" s="67"/>
      <c r="G29" s="67"/>
      <c r="H29" s="68" t="e">
        <f>H14-H28</f>
        <v>#REF!</v>
      </c>
      <c r="J29" s="23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H118"/>
  <sheetViews>
    <sheetView zoomScalePageLayoutView="0" workbookViewId="0" topLeftCell="A1">
      <selection activeCell="G37" sqref="G37"/>
    </sheetView>
  </sheetViews>
  <sheetFormatPr defaultColWidth="9.140625" defaultRowHeight="21.75"/>
  <cols>
    <col min="1" max="1" width="8.28125" style="12" customWidth="1"/>
    <col min="2" max="2" width="39.7109375" style="12" customWidth="1"/>
    <col min="3" max="3" width="11.7109375" style="12" customWidth="1"/>
    <col min="4" max="5" width="21.421875" style="24" customWidth="1"/>
    <col min="6" max="6" width="4.8515625" style="12" customWidth="1"/>
    <col min="7" max="7" width="13.00390625" style="218" customWidth="1"/>
    <col min="8" max="8" width="13.8515625" style="12" customWidth="1"/>
    <col min="9" max="16384" width="9.140625" style="12" customWidth="1"/>
  </cols>
  <sheetData>
    <row r="1" spans="2:5" ht="18" customHeight="1">
      <c r="B1" s="522" t="s">
        <v>81</v>
      </c>
      <c r="C1" s="522"/>
      <c r="D1" s="522"/>
      <c r="E1" s="522"/>
    </row>
    <row r="2" spans="2:5" ht="18" customHeight="1">
      <c r="B2" s="522" t="s">
        <v>67</v>
      </c>
      <c r="C2" s="522"/>
      <c r="D2" s="522"/>
      <c r="E2" s="522"/>
    </row>
    <row r="3" spans="2:5" ht="18" customHeight="1">
      <c r="B3" s="522" t="s">
        <v>578</v>
      </c>
      <c r="C3" s="522"/>
      <c r="D3" s="522"/>
      <c r="E3" s="522"/>
    </row>
    <row r="4" spans="2:5" ht="5.25" customHeight="1">
      <c r="B4" s="219"/>
      <c r="C4" s="219"/>
      <c r="D4" s="220"/>
      <c r="E4" s="217"/>
    </row>
    <row r="5" spans="2:5" ht="6.75" customHeight="1">
      <c r="B5" s="221"/>
      <c r="C5" s="222"/>
      <c r="D5" s="223"/>
      <c r="E5" s="223"/>
    </row>
    <row r="6" spans="2:5" ht="15.75">
      <c r="B6" s="224" t="s">
        <v>15</v>
      </c>
      <c r="C6" s="224" t="s">
        <v>6</v>
      </c>
      <c r="D6" s="225" t="s">
        <v>20</v>
      </c>
      <c r="E6" s="225" t="s">
        <v>12</v>
      </c>
    </row>
    <row r="7" spans="2:5" ht="15.75">
      <c r="B7" s="226"/>
      <c r="C7" s="227" t="s">
        <v>7</v>
      </c>
      <c r="D7" s="228"/>
      <c r="E7" s="228"/>
    </row>
    <row r="8" spans="2:5" ht="15.75">
      <c r="B8" s="229" t="s">
        <v>69</v>
      </c>
      <c r="C8" s="230" t="s">
        <v>70</v>
      </c>
      <c r="D8" s="231">
        <f>'กระดาษทำการงบทดลอง '!I8</f>
        <v>0</v>
      </c>
      <c r="E8" s="232"/>
    </row>
    <row r="9" spans="2:8" ht="15.75">
      <c r="B9" s="229" t="s">
        <v>449</v>
      </c>
      <c r="C9" s="233">
        <v>22</v>
      </c>
      <c r="D9" s="231">
        <f>'กระดาษทำการงบทดลอง '!I9</f>
        <v>12153188.780000001</v>
      </c>
      <c r="E9" s="234"/>
      <c r="H9" s="235"/>
    </row>
    <row r="10" spans="2:8" ht="15.75">
      <c r="B10" s="236" t="s">
        <v>450</v>
      </c>
      <c r="C10" s="233">
        <v>22</v>
      </c>
      <c r="D10" s="231">
        <f>'กระดาษทำการงบทดลอง '!I10</f>
        <v>7263470.15</v>
      </c>
      <c r="E10" s="234"/>
      <c r="H10" s="235"/>
    </row>
    <row r="11" spans="2:8" ht="15.75">
      <c r="B11" s="236" t="s">
        <v>451</v>
      </c>
      <c r="C11" s="233">
        <v>22</v>
      </c>
      <c r="D11" s="231">
        <f>'กระดาษทำการงบทดลอง '!I11</f>
        <v>624717.23</v>
      </c>
      <c r="E11" s="234"/>
      <c r="H11" s="235"/>
    </row>
    <row r="12" spans="2:8" ht="15.75">
      <c r="B12" s="236" t="s">
        <v>452</v>
      </c>
      <c r="C12" s="233">
        <v>22</v>
      </c>
      <c r="D12" s="231">
        <f>'กระดาษทำการงบทดลอง '!I12</f>
        <v>0</v>
      </c>
      <c r="E12" s="234"/>
      <c r="H12" s="235"/>
    </row>
    <row r="13" spans="2:8" ht="15.75">
      <c r="B13" s="236" t="s">
        <v>398</v>
      </c>
      <c r="C13" s="233">
        <v>21</v>
      </c>
      <c r="D13" s="231">
        <f>'กระดาษทำการงบทดลอง '!I13</f>
        <v>0</v>
      </c>
      <c r="E13" s="234"/>
      <c r="H13" s="235"/>
    </row>
    <row r="14" spans="2:8" ht="15.75">
      <c r="B14" s="236" t="s">
        <v>308</v>
      </c>
      <c r="C14" s="233">
        <v>90</v>
      </c>
      <c r="D14" s="231">
        <f>'กระดาษทำการงบทดลอง '!I14</f>
        <v>0</v>
      </c>
      <c r="E14" s="234"/>
      <c r="H14" s="235"/>
    </row>
    <row r="15" spans="2:5" ht="15.75">
      <c r="B15" s="229" t="s">
        <v>309</v>
      </c>
      <c r="C15" s="233"/>
      <c r="D15" s="231">
        <f>'กระดาษทำการงบทดลอง '!I15</f>
        <v>410000</v>
      </c>
      <c r="E15" s="234"/>
    </row>
    <row r="16" spans="2:8" ht="15.75">
      <c r="B16" s="236" t="s">
        <v>87</v>
      </c>
      <c r="C16" s="233">
        <v>90</v>
      </c>
      <c r="D16" s="231">
        <f>'กระดาษทำการงบทดลอง '!I16</f>
        <v>0</v>
      </c>
      <c r="E16" s="234"/>
      <c r="H16" s="235">
        <f>SUM(D9:D12)</f>
        <v>20041376.16</v>
      </c>
    </row>
    <row r="17" spans="2:8" ht="15.75">
      <c r="B17" s="236" t="s">
        <v>403</v>
      </c>
      <c r="C17" s="233"/>
      <c r="D17" s="231">
        <f>'กระดาษทำการงบทดลอง '!I17</f>
        <v>1592</v>
      </c>
      <c r="E17" s="234"/>
      <c r="H17" s="235"/>
    </row>
    <row r="18" spans="2:8" ht="15.75">
      <c r="B18" s="236" t="s">
        <v>340</v>
      </c>
      <c r="C18" s="233"/>
      <c r="D18" s="231">
        <f>'กระดาษทำการงบทดลอง '!I18</f>
        <v>0</v>
      </c>
      <c r="E18" s="234"/>
      <c r="H18" s="235"/>
    </row>
    <row r="19" spans="2:5" ht="15.75">
      <c r="B19" s="236" t="s">
        <v>76</v>
      </c>
      <c r="C19" s="233">
        <v>0</v>
      </c>
      <c r="D19" s="231">
        <f>'กระดาษทำการงบทดลอง '!I19</f>
        <v>277384</v>
      </c>
      <c r="E19" s="234"/>
    </row>
    <row r="20" spans="2:5" ht="15.75">
      <c r="B20" s="236" t="s">
        <v>57</v>
      </c>
      <c r="C20" s="233">
        <v>100</v>
      </c>
      <c r="D20" s="231">
        <f>'กระดาษทำการงบทดลอง '!I20</f>
        <v>4417551</v>
      </c>
      <c r="E20" s="234"/>
    </row>
    <row r="21" spans="2:5" ht="15.75">
      <c r="B21" s="236" t="s">
        <v>58</v>
      </c>
      <c r="C21" s="233">
        <v>120</v>
      </c>
      <c r="D21" s="231">
        <f>'กระดาษทำการงบทดลอง '!I21</f>
        <v>95240</v>
      </c>
      <c r="E21" s="234"/>
    </row>
    <row r="22" spans="2:5" ht="15.75">
      <c r="B22" s="236" t="s">
        <v>59</v>
      </c>
      <c r="C22" s="237">
        <v>130</v>
      </c>
      <c r="D22" s="231">
        <f>'กระดาษทำการงบทดลอง '!I22</f>
        <v>630000</v>
      </c>
      <c r="E22" s="234"/>
    </row>
    <row r="23" spans="2:5" ht="15.75">
      <c r="B23" s="236" t="s">
        <v>60</v>
      </c>
      <c r="C23" s="237">
        <v>200</v>
      </c>
      <c r="D23" s="231">
        <f>'กระดาษทำการงบทดลอง '!I23</f>
        <v>203834</v>
      </c>
      <c r="E23" s="234"/>
    </row>
    <row r="24" spans="2:5" ht="15.75">
      <c r="B24" s="236" t="s">
        <v>61</v>
      </c>
      <c r="C24" s="237">
        <v>250</v>
      </c>
      <c r="D24" s="231">
        <f>'กระดาษทำการงบทดลอง '!I24</f>
        <v>1340500.96</v>
      </c>
      <c r="E24" s="234"/>
    </row>
    <row r="25" spans="2:5" ht="15.75">
      <c r="B25" s="236" t="s">
        <v>62</v>
      </c>
      <c r="C25" s="237">
        <v>270</v>
      </c>
      <c r="D25" s="231">
        <f>'กระดาษทำการงบทดลอง '!I25</f>
        <v>919231.88</v>
      </c>
      <c r="E25" s="234"/>
    </row>
    <row r="26" spans="2:5" ht="15.75">
      <c r="B26" s="236" t="s">
        <v>63</v>
      </c>
      <c r="C26" s="237">
        <v>300</v>
      </c>
      <c r="D26" s="231">
        <f>'กระดาษทำการงบทดลอง '!I26</f>
        <v>119274.5</v>
      </c>
      <c r="E26" s="234"/>
    </row>
    <row r="27" spans="2:5" ht="15.75">
      <c r="B27" s="236" t="s">
        <v>32</v>
      </c>
      <c r="C27" s="237">
        <v>400</v>
      </c>
      <c r="D27" s="231">
        <f>'กระดาษทำการงบทดลอง '!I27</f>
        <v>1050300</v>
      </c>
      <c r="E27" s="234"/>
    </row>
    <row r="28" spans="2:5" ht="15.75">
      <c r="B28" s="236" t="s">
        <v>109</v>
      </c>
      <c r="C28" s="237">
        <v>450</v>
      </c>
      <c r="D28" s="231">
        <f>'กระดาษทำการงบทดลอง '!I28</f>
        <v>35088.2</v>
      </c>
      <c r="E28" s="234"/>
    </row>
    <row r="29" spans="2:5" ht="15.75">
      <c r="B29" s="236" t="s">
        <v>79</v>
      </c>
      <c r="C29" s="237">
        <v>500</v>
      </c>
      <c r="D29" s="231">
        <f>'กระดาษทำการงบทดลอง '!I29</f>
        <v>947000</v>
      </c>
      <c r="E29" s="234"/>
    </row>
    <row r="30" spans="2:5" ht="15.75">
      <c r="B30" s="236" t="s">
        <v>130</v>
      </c>
      <c r="C30" s="237">
        <v>550</v>
      </c>
      <c r="D30" s="231">
        <f>'กระดาษทำการงบทดลอง '!I30</f>
        <v>0</v>
      </c>
      <c r="E30" s="234"/>
    </row>
    <row r="31" spans="2:5" ht="15.75">
      <c r="B31" s="236" t="s">
        <v>448</v>
      </c>
      <c r="C31" s="237">
        <v>3000</v>
      </c>
      <c r="D31" s="231">
        <f>'กระดาษทำการงบทดลอง '!I31</f>
        <v>4523900</v>
      </c>
      <c r="E31" s="234"/>
    </row>
    <row r="32" spans="2:5" ht="15.75">
      <c r="B32" s="236" t="s">
        <v>101</v>
      </c>
      <c r="C32" s="237">
        <v>821</v>
      </c>
      <c r="D32" s="231"/>
      <c r="E32" s="234">
        <f>'กระดาษทำการงบทดลอง '!J32</f>
        <v>22671777.86</v>
      </c>
    </row>
    <row r="33" spans="2:5" ht="15.75">
      <c r="B33" s="236" t="s">
        <v>100</v>
      </c>
      <c r="C33" s="237">
        <v>900</v>
      </c>
      <c r="D33" s="231"/>
      <c r="E33" s="234">
        <f>'กระดาษทำการงบทดลอง '!J33</f>
        <v>162057.2</v>
      </c>
    </row>
    <row r="34" spans="2:5" ht="15.75">
      <c r="B34" s="236" t="s">
        <v>366</v>
      </c>
      <c r="C34" s="237"/>
      <c r="D34" s="231"/>
      <c r="E34" s="234">
        <f>'กระดาษทำการงบทดลอง '!J34</f>
        <v>0</v>
      </c>
    </row>
    <row r="35" spans="2:5" ht="15.75">
      <c r="B35" s="236" t="s">
        <v>113</v>
      </c>
      <c r="C35" s="237">
        <v>600</v>
      </c>
      <c r="D35" s="231"/>
      <c r="E35" s="234">
        <f>'กระดาษทำการงบทดลอง '!J35</f>
        <v>0</v>
      </c>
    </row>
    <row r="36" spans="2:5" ht="15.75">
      <c r="B36" s="236" t="s">
        <v>141</v>
      </c>
      <c r="C36" s="237"/>
      <c r="D36" s="231"/>
      <c r="E36" s="234">
        <f>'กระดาษทำการงบทดลอง '!J36</f>
        <v>608209</v>
      </c>
    </row>
    <row r="37" spans="2:5" ht="15.75">
      <c r="B37" s="236" t="s">
        <v>82</v>
      </c>
      <c r="C37" s="237">
        <v>602</v>
      </c>
      <c r="D37" s="231"/>
      <c r="E37" s="234">
        <f>'กระดาษทำการงบทดลอง '!J37</f>
        <v>0</v>
      </c>
    </row>
    <row r="38" spans="2:5" ht="15.75">
      <c r="B38" s="236" t="s">
        <v>598</v>
      </c>
      <c r="C38" s="237"/>
      <c r="D38" s="231"/>
      <c r="E38" s="234">
        <f>'กระดาษทำการงบทดลอง '!J38</f>
        <v>150500</v>
      </c>
    </row>
    <row r="39" spans="2:5" ht="15.75">
      <c r="B39" s="236" t="s">
        <v>374</v>
      </c>
      <c r="C39" s="237"/>
      <c r="D39" s="231"/>
      <c r="E39" s="234">
        <f>'กระดาษทำการงบทดลอง '!J39</f>
        <v>1034717.23</v>
      </c>
    </row>
    <row r="40" spans="2:5" ht="15.75">
      <c r="B40" s="236" t="s">
        <v>127</v>
      </c>
      <c r="C40" s="237">
        <v>700</v>
      </c>
      <c r="D40" s="231"/>
      <c r="E40" s="234">
        <f>'กระดาษทำการงบทดลอง '!J40</f>
        <v>4074111.75</v>
      </c>
    </row>
    <row r="41" spans="2:5" ht="15.75">
      <c r="B41" s="238" t="s">
        <v>83</v>
      </c>
      <c r="C41" s="239">
        <v>703</v>
      </c>
      <c r="D41" s="240"/>
      <c r="E41" s="241">
        <f>'กระดาษทำการงบทดลอง '!J41</f>
        <v>6310899.66</v>
      </c>
    </row>
    <row r="42" spans="2:8" ht="21.75" customHeight="1" thickBot="1">
      <c r="B42" s="242"/>
      <c r="C42" s="243"/>
      <c r="D42" s="244">
        <f>SUM(D8:D41)</f>
        <v>35012272.7</v>
      </c>
      <c r="E42" s="244">
        <f>SUM(งบทดลอง!E32:E41)</f>
        <v>35012272.7</v>
      </c>
      <c r="G42" s="245"/>
      <c r="H42" s="246"/>
    </row>
    <row r="43" spans="3:7" s="246" customFormat="1" ht="16.5" thickTop="1">
      <c r="C43" s="247"/>
      <c r="D43" s="248"/>
      <c r="E43" s="249"/>
      <c r="G43" s="245"/>
    </row>
    <row r="44" spans="3:7" s="246" customFormat="1" ht="15.75">
      <c r="C44" s="247"/>
      <c r="D44" s="248"/>
      <c r="E44" s="249"/>
      <c r="G44" s="245"/>
    </row>
    <row r="45" spans="3:7" s="246" customFormat="1" ht="15.75">
      <c r="C45" s="247"/>
      <c r="D45" s="249"/>
      <c r="E45" s="249"/>
      <c r="G45" s="245"/>
    </row>
    <row r="46" spans="3:7" s="246" customFormat="1" ht="15.75">
      <c r="C46" s="247"/>
      <c r="D46" s="249"/>
      <c r="E46" s="249"/>
      <c r="G46" s="245"/>
    </row>
    <row r="47" spans="3:7" s="246" customFormat="1" ht="15.75">
      <c r="C47" s="247"/>
      <c r="D47" s="249"/>
      <c r="E47" s="249"/>
      <c r="G47" s="245"/>
    </row>
    <row r="48" spans="3:7" s="246" customFormat="1" ht="15.75">
      <c r="C48" s="247"/>
      <c r="D48" s="249"/>
      <c r="E48" s="249"/>
      <c r="G48" s="245"/>
    </row>
    <row r="49" spans="3:7" s="246" customFormat="1" ht="15.75">
      <c r="C49" s="247"/>
      <c r="D49" s="248"/>
      <c r="E49" s="249"/>
      <c r="G49" s="245"/>
    </row>
    <row r="50" spans="3:7" s="246" customFormat="1" ht="15.75">
      <c r="C50" s="247"/>
      <c r="D50" s="248"/>
      <c r="E50" s="249"/>
      <c r="G50" s="245"/>
    </row>
    <row r="51" spans="3:7" s="246" customFormat="1" ht="15.75">
      <c r="C51" s="247"/>
      <c r="D51" s="249"/>
      <c r="E51" s="249"/>
      <c r="G51" s="245"/>
    </row>
    <row r="52" spans="3:7" s="246" customFormat="1" ht="15.75">
      <c r="C52" s="250"/>
      <c r="D52" s="248"/>
      <c r="E52" s="249"/>
      <c r="G52" s="245"/>
    </row>
    <row r="53" spans="3:7" s="246" customFormat="1" ht="15.75">
      <c r="C53" s="250"/>
      <c r="D53" s="249"/>
      <c r="E53" s="248"/>
      <c r="G53" s="245"/>
    </row>
    <row r="54" spans="3:7" s="246" customFormat="1" ht="15.75">
      <c r="C54" s="250"/>
      <c r="D54" s="249"/>
      <c r="E54" s="248"/>
      <c r="G54" s="245"/>
    </row>
    <row r="55" spans="3:7" s="246" customFormat="1" ht="15.75">
      <c r="C55" s="250"/>
      <c r="D55" s="249"/>
      <c r="E55" s="248"/>
      <c r="G55" s="245"/>
    </row>
    <row r="56" spans="3:7" s="246" customFormat="1" ht="15.75">
      <c r="C56" s="250"/>
      <c r="D56" s="249"/>
      <c r="E56" s="248"/>
      <c r="G56" s="245"/>
    </row>
    <row r="57" spans="3:7" s="246" customFormat="1" ht="15.75">
      <c r="C57" s="250"/>
      <c r="D57" s="249"/>
      <c r="E57" s="248"/>
      <c r="G57" s="245"/>
    </row>
    <row r="58" spans="3:7" s="246" customFormat="1" ht="15.75">
      <c r="C58" s="250"/>
      <c r="D58" s="249"/>
      <c r="E58" s="248"/>
      <c r="G58" s="245"/>
    </row>
    <row r="59" spans="3:7" s="246" customFormat="1" ht="15.75">
      <c r="C59" s="250"/>
      <c r="D59" s="249"/>
      <c r="E59" s="249"/>
      <c r="G59" s="245"/>
    </row>
    <row r="60" spans="3:7" s="246" customFormat="1" ht="15.75">
      <c r="C60" s="250"/>
      <c r="D60" s="251"/>
      <c r="E60" s="251"/>
      <c r="G60" s="252"/>
    </row>
    <row r="61" spans="3:7" s="246" customFormat="1" ht="15.75">
      <c r="C61" s="250"/>
      <c r="D61" s="251"/>
      <c r="E61" s="251"/>
      <c r="G61" s="245"/>
    </row>
    <row r="62" spans="4:7" s="246" customFormat="1" ht="15.75">
      <c r="D62" s="253"/>
      <c r="E62" s="253"/>
      <c r="G62" s="245"/>
    </row>
    <row r="63" spans="4:7" s="246" customFormat="1" ht="15.75">
      <c r="D63" s="249"/>
      <c r="E63" s="253"/>
      <c r="G63" s="245"/>
    </row>
    <row r="64" spans="4:7" s="246" customFormat="1" ht="15.75">
      <c r="D64" s="249"/>
      <c r="E64" s="253"/>
      <c r="G64" s="245"/>
    </row>
    <row r="65" spans="4:7" s="246" customFormat="1" ht="15.75">
      <c r="D65" s="253"/>
      <c r="E65" s="254"/>
      <c r="G65" s="245"/>
    </row>
    <row r="66" spans="4:7" s="246" customFormat="1" ht="15.75">
      <c r="D66" s="253"/>
      <c r="E66" s="254"/>
      <c r="G66" s="245"/>
    </row>
    <row r="67" spans="4:7" s="246" customFormat="1" ht="15.75">
      <c r="D67" s="253"/>
      <c r="E67" s="253"/>
      <c r="G67" s="245"/>
    </row>
    <row r="68" spans="4:7" s="246" customFormat="1" ht="15.75">
      <c r="D68" s="253"/>
      <c r="E68" s="253"/>
      <c r="G68" s="245"/>
    </row>
    <row r="69" spans="4:7" s="246" customFormat="1" ht="15.75">
      <c r="D69" s="253"/>
      <c r="E69" s="253"/>
      <c r="G69" s="245"/>
    </row>
    <row r="70" spans="4:7" s="246" customFormat="1" ht="15.75">
      <c r="D70" s="253"/>
      <c r="E70" s="253"/>
      <c r="G70" s="245"/>
    </row>
    <row r="71" spans="4:7" s="246" customFormat="1" ht="15.75">
      <c r="D71" s="253"/>
      <c r="E71" s="253"/>
      <c r="G71" s="245"/>
    </row>
    <row r="72" spans="4:7" s="246" customFormat="1" ht="15.75">
      <c r="D72" s="253"/>
      <c r="E72" s="253"/>
      <c r="G72" s="245"/>
    </row>
    <row r="73" spans="4:7" s="246" customFormat="1" ht="15.75">
      <c r="D73" s="253"/>
      <c r="E73" s="253"/>
      <c r="G73" s="245"/>
    </row>
    <row r="74" spans="4:7" s="246" customFormat="1" ht="15.75">
      <c r="D74" s="253"/>
      <c r="E74" s="253"/>
      <c r="G74" s="245"/>
    </row>
    <row r="75" spans="4:7" s="246" customFormat="1" ht="15.75">
      <c r="D75" s="253"/>
      <c r="E75" s="253"/>
      <c r="G75" s="245"/>
    </row>
    <row r="76" spans="4:7" s="246" customFormat="1" ht="15.75">
      <c r="D76" s="253"/>
      <c r="E76" s="253"/>
      <c r="G76" s="245"/>
    </row>
    <row r="77" spans="4:7" s="246" customFormat="1" ht="15.75">
      <c r="D77" s="253"/>
      <c r="E77" s="253"/>
      <c r="G77" s="245"/>
    </row>
    <row r="78" spans="4:7" s="246" customFormat="1" ht="15.75">
      <c r="D78" s="253"/>
      <c r="E78" s="253"/>
      <c r="G78" s="245"/>
    </row>
    <row r="79" spans="4:7" s="246" customFormat="1" ht="15.75">
      <c r="D79" s="253"/>
      <c r="E79" s="253"/>
      <c r="G79" s="245"/>
    </row>
    <row r="80" spans="4:7" s="246" customFormat="1" ht="15.75">
      <c r="D80" s="253"/>
      <c r="E80" s="253"/>
      <c r="G80" s="245"/>
    </row>
    <row r="81" spans="4:7" s="246" customFormat="1" ht="15.75">
      <c r="D81" s="253"/>
      <c r="E81" s="253"/>
      <c r="G81" s="245"/>
    </row>
    <row r="82" spans="4:7" s="246" customFormat="1" ht="15.75">
      <c r="D82" s="253"/>
      <c r="E82" s="253"/>
      <c r="G82" s="245"/>
    </row>
    <row r="83" spans="4:7" s="246" customFormat="1" ht="15.75">
      <c r="D83" s="253"/>
      <c r="E83" s="253"/>
      <c r="G83" s="245"/>
    </row>
    <row r="84" spans="4:7" s="246" customFormat="1" ht="15.75">
      <c r="D84" s="253"/>
      <c r="E84" s="253"/>
      <c r="G84" s="245"/>
    </row>
    <row r="85" spans="4:7" s="246" customFormat="1" ht="15.75">
      <c r="D85" s="253"/>
      <c r="E85" s="253"/>
      <c r="G85" s="245"/>
    </row>
    <row r="86" spans="4:7" s="246" customFormat="1" ht="15.75">
      <c r="D86" s="253"/>
      <c r="E86" s="253"/>
      <c r="G86" s="245"/>
    </row>
    <row r="87" spans="4:7" s="246" customFormat="1" ht="15.75">
      <c r="D87" s="253"/>
      <c r="E87" s="253"/>
      <c r="G87" s="245"/>
    </row>
    <row r="88" spans="4:7" s="246" customFormat="1" ht="15.75">
      <c r="D88" s="253"/>
      <c r="E88" s="253"/>
      <c r="G88" s="245"/>
    </row>
    <row r="89" spans="4:7" s="246" customFormat="1" ht="15.75">
      <c r="D89" s="253"/>
      <c r="E89" s="253"/>
      <c r="G89" s="245"/>
    </row>
    <row r="90" spans="4:7" s="246" customFormat="1" ht="15.75">
      <c r="D90" s="253"/>
      <c r="E90" s="253"/>
      <c r="G90" s="245"/>
    </row>
    <row r="91" spans="4:7" s="246" customFormat="1" ht="15.75">
      <c r="D91" s="253"/>
      <c r="E91" s="253"/>
      <c r="G91" s="245"/>
    </row>
    <row r="92" spans="4:7" s="246" customFormat="1" ht="15.75">
      <c r="D92" s="253"/>
      <c r="E92" s="253"/>
      <c r="G92" s="245"/>
    </row>
    <row r="93" spans="4:7" s="246" customFormat="1" ht="15.75">
      <c r="D93" s="253"/>
      <c r="E93" s="253"/>
      <c r="G93" s="245"/>
    </row>
    <row r="94" spans="4:7" s="246" customFormat="1" ht="15.75">
      <c r="D94" s="253"/>
      <c r="E94" s="253"/>
      <c r="G94" s="245"/>
    </row>
    <row r="95" spans="4:7" s="246" customFormat="1" ht="15.75">
      <c r="D95" s="253"/>
      <c r="E95" s="253"/>
      <c r="G95" s="245"/>
    </row>
    <row r="96" spans="4:7" s="246" customFormat="1" ht="15.75">
      <c r="D96" s="253"/>
      <c r="E96" s="253"/>
      <c r="G96" s="245"/>
    </row>
    <row r="97" spans="4:7" s="246" customFormat="1" ht="15.75">
      <c r="D97" s="253"/>
      <c r="E97" s="253"/>
      <c r="G97" s="245"/>
    </row>
    <row r="98" spans="4:7" s="246" customFormat="1" ht="15.75">
      <c r="D98" s="253"/>
      <c r="E98" s="253"/>
      <c r="G98" s="245"/>
    </row>
    <row r="99" spans="4:7" s="246" customFormat="1" ht="15.75">
      <c r="D99" s="253"/>
      <c r="E99" s="253"/>
      <c r="G99" s="245"/>
    </row>
    <row r="100" spans="4:7" s="246" customFormat="1" ht="15.75">
      <c r="D100" s="253"/>
      <c r="E100" s="253"/>
      <c r="G100" s="245"/>
    </row>
    <row r="101" spans="4:7" s="246" customFormat="1" ht="15.75">
      <c r="D101" s="253"/>
      <c r="E101" s="253"/>
      <c r="G101" s="245"/>
    </row>
    <row r="102" spans="4:7" s="246" customFormat="1" ht="15.75">
      <c r="D102" s="253"/>
      <c r="E102" s="253"/>
      <c r="G102" s="245"/>
    </row>
    <row r="103" spans="4:7" s="246" customFormat="1" ht="15.75">
      <c r="D103" s="253"/>
      <c r="E103" s="253"/>
      <c r="G103" s="245"/>
    </row>
    <row r="104" spans="4:7" s="246" customFormat="1" ht="15.75">
      <c r="D104" s="253"/>
      <c r="E104" s="253"/>
      <c r="G104" s="245"/>
    </row>
    <row r="105" spans="4:7" s="246" customFormat="1" ht="15.75">
      <c r="D105" s="253"/>
      <c r="E105" s="253"/>
      <c r="G105" s="245"/>
    </row>
    <row r="106" spans="4:7" s="246" customFormat="1" ht="15.75">
      <c r="D106" s="253"/>
      <c r="E106" s="253"/>
      <c r="G106" s="245"/>
    </row>
    <row r="107" spans="4:7" s="246" customFormat="1" ht="15.75">
      <c r="D107" s="253"/>
      <c r="E107" s="253"/>
      <c r="G107" s="245"/>
    </row>
    <row r="108" spans="4:7" s="246" customFormat="1" ht="15.75">
      <c r="D108" s="253"/>
      <c r="E108" s="253"/>
      <c r="G108" s="245"/>
    </row>
    <row r="109" spans="4:7" s="246" customFormat="1" ht="15.75">
      <c r="D109" s="253"/>
      <c r="E109" s="253"/>
      <c r="G109" s="245"/>
    </row>
    <row r="110" spans="4:7" s="246" customFormat="1" ht="15.75">
      <c r="D110" s="253"/>
      <c r="E110" s="253"/>
      <c r="G110" s="245"/>
    </row>
    <row r="111" spans="4:7" s="246" customFormat="1" ht="15.75">
      <c r="D111" s="253"/>
      <c r="E111" s="253"/>
      <c r="G111" s="245"/>
    </row>
    <row r="112" spans="4:7" s="246" customFormat="1" ht="15.75">
      <c r="D112" s="253"/>
      <c r="E112" s="253"/>
      <c r="G112" s="245"/>
    </row>
    <row r="113" spans="4:7" s="246" customFormat="1" ht="15.75">
      <c r="D113" s="253"/>
      <c r="E113" s="253"/>
      <c r="G113" s="245"/>
    </row>
    <row r="114" spans="4:7" s="246" customFormat="1" ht="15.75">
      <c r="D114" s="253"/>
      <c r="E114" s="253"/>
      <c r="G114" s="245"/>
    </row>
    <row r="115" spans="4:7" s="246" customFormat="1" ht="15.75">
      <c r="D115" s="253"/>
      <c r="E115" s="253"/>
      <c r="G115" s="245"/>
    </row>
    <row r="116" spans="4:7" s="246" customFormat="1" ht="15.75">
      <c r="D116" s="253"/>
      <c r="E116" s="253"/>
      <c r="G116" s="245"/>
    </row>
    <row r="117" spans="4:8" s="246" customFormat="1" ht="15.75">
      <c r="D117" s="253"/>
      <c r="E117" s="253"/>
      <c r="G117" s="218"/>
      <c r="H117" s="12"/>
    </row>
    <row r="118" spans="2:5" ht="15.75">
      <c r="B118" s="246"/>
      <c r="C118" s="246"/>
      <c r="D118" s="253"/>
      <c r="E118" s="25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L99"/>
  <sheetViews>
    <sheetView zoomScale="115" zoomScaleNormal="115" zoomScaleSheetLayoutView="100" zoomScalePageLayoutView="0" workbookViewId="0" topLeftCell="C65">
      <selection activeCell="J38" sqref="J38"/>
    </sheetView>
  </sheetViews>
  <sheetFormatPr defaultColWidth="9.140625" defaultRowHeight="21.75"/>
  <cols>
    <col min="1" max="1" width="1.1484375" style="255" hidden="1" customWidth="1"/>
    <col min="2" max="3" width="16.140625" style="255" customWidth="1"/>
    <col min="4" max="4" width="34.00390625" style="255" customWidth="1"/>
    <col min="5" max="5" width="7.8515625" style="255" customWidth="1"/>
    <col min="6" max="6" width="16.00390625" style="255" customWidth="1"/>
    <col min="7" max="7" width="2.7109375" style="255" customWidth="1"/>
    <col min="8" max="9" width="2.8515625" style="255" customWidth="1"/>
    <col min="10" max="10" width="15.421875" style="255" customWidth="1"/>
    <col min="11" max="11" width="14.00390625" style="255" customWidth="1"/>
    <col min="12" max="16384" width="9.140625" style="255" customWidth="1"/>
  </cols>
  <sheetData>
    <row r="1" spans="2:6" ht="23.25" customHeight="1">
      <c r="B1" s="523" t="s">
        <v>84</v>
      </c>
      <c r="C1" s="523"/>
      <c r="D1" s="523"/>
      <c r="E1" s="523"/>
      <c r="F1" s="523"/>
    </row>
    <row r="2" spans="2:6" ht="23.25" customHeight="1">
      <c r="B2" s="523" t="s">
        <v>324</v>
      </c>
      <c r="C2" s="523"/>
      <c r="D2" s="523"/>
      <c r="E2" s="523"/>
      <c r="F2" s="523"/>
    </row>
    <row r="3" spans="2:6" ht="23.25" customHeight="1">
      <c r="B3" s="25"/>
      <c r="C3" s="25"/>
      <c r="D3" s="25"/>
      <c r="E3" s="256" t="s">
        <v>473</v>
      </c>
      <c r="F3" s="256"/>
    </row>
    <row r="4" spans="2:6" ht="23.25" customHeight="1">
      <c r="B4" s="523" t="s">
        <v>46</v>
      </c>
      <c r="C4" s="523"/>
      <c r="D4" s="523"/>
      <c r="E4" s="523"/>
      <c r="F4" s="523"/>
    </row>
    <row r="5" spans="2:6" ht="23.25" customHeight="1">
      <c r="B5" s="25"/>
      <c r="C5" s="25"/>
      <c r="D5" s="256" t="s">
        <v>577</v>
      </c>
      <c r="E5" s="256"/>
      <c r="F5" s="25"/>
    </row>
    <row r="6" spans="2:6" ht="5.25" customHeight="1" thickBot="1">
      <c r="B6" s="257"/>
      <c r="C6" s="257"/>
      <c r="D6" s="257"/>
      <c r="E6" s="257"/>
      <c r="F6" s="257"/>
    </row>
    <row r="7" spans="2:6" ht="18" thickTop="1">
      <c r="B7" s="524" t="s">
        <v>21</v>
      </c>
      <c r="C7" s="525"/>
      <c r="D7" s="258"/>
      <c r="E7" s="259"/>
      <c r="F7" s="260" t="s">
        <v>24</v>
      </c>
    </row>
    <row r="8" spans="2:6" ht="17.25">
      <c r="B8" s="26" t="s">
        <v>22</v>
      </c>
      <c r="C8" s="26" t="s">
        <v>23</v>
      </c>
      <c r="D8" s="13" t="s">
        <v>15</v>
      </c>
      <c r="E8" s="27" t="s">
        <v>16</v>
      </c>
      <c r="F8" s="28" t="s">
        <v>23</v>
      </c>
    </row>
    <row r="9" spans="2:6" ht="18" thickBot="1">
      <c r="B9" s="261" t="s">
        <v>8</v>
      </c>
      <c r="C9" s="261" t="s">
        <v>8</v>
      </c>
      <c r="D9" s="262"/>
      <c r="E9" s="263"/>
      <c r="F9" s="264" t="s">
        <v>8</v>
      </c>
    </row>
    <row r="10" spans="2:6" ht="18" thickTop="1">
      <c r="B10" s="265"/>
      <c r="C10" s="266">
        <v>13434678.77</v>
      </c>
      <c r="D10" s="255" t="s">
        <v>25</v>
      </c>
      <c r="E10" s="259"/>
      <c r="F10" s="267">
        <v>20864310.35</v>
      </c>
    </row>
    <row r="11" spans="2:6" ht="17.25">
      <c r="B11" s="265"/>
      <c r="C11" s="267"/>
      <c r="D11" s="268" t="s">
        <v>513</v>
      </c>
      <c r="E11" s="269"/>
      <c r="F11" s="267"/>
    </row>
    <row r="12" spans="2:10" ht="17.25">
      <c r="B12" s="265">
        <v>78000</v>
      </c>
      <c r="C12" s="267">
        <v>80805.01</v>
      </c>
      <c r="D12" s="255" t="s">
        <v>26</v>
      </c>
      <c r="E12" s="269">
        <v>100</v>
      </c>
      <c r="F12" s="270">
        <v>37.83</v>
      </c>
      <c r="J12" s="255" t="s">
        <v>9</v>
      </c>
    </row>
    <row r="13" spans="2:11" ht="17.25">
      <c r="B13" s="265">
        <v>105200</v>
      </c>
      <c r="C13" s="267">
        <v>48240</v>
      </c>
      <c r="D13" s="255" t="s">
        <v>27</v>
      </c>
      <c r="E13" s="269">
        <v>120</v>
      </c>
      <c r="F13" s="270">
        <v>1889</v>
      </c>
      <c r="K13" s="255" t="s">
        <v>9</v>
      </c>
    </row>
    <row r="14" spans="2:6" ht="17.25">
      <c r="B14" s="265">
        <v>63000</v>
      </c>
      <c r="C14" s="267">
        <v>143309.25</v>
      </c>
      <c r="D14" s="255" t="s">
        <v>28</v>
      </c>
      <c r="E14" s="269">
        <v>200</v>
      </c>
      <c r="F14" s="270">
        <v>0</v>
      </c>
    </row>
    <row r="15" spans="2:6" ht="17.25">
      <c r="B15" s="271">
        <v>0</v>
      </c>
      <c r="C15" s="267"/>
      <c r="D15" s="255" t="s">
        <v>29</v>
      </c>
      <c r="E15" s="269">
        <v>250</v>
      </c>
      <c r="F15" s="270">
        <v>0</v>
      </c>
    </row>
    <row r="16" spans="2:10" ht="17.25">
      <c r="B16" s="265">
        <v>230000</v>
      </c>
      <c r="C16" s="270">
        <v>79800</v>
      </c>
      <c r="D16" s="255" t="s">
        <v>30</v>
      </c>
      <c r="E16" s="269">
        <v>300</v>
      </c>
      <c r="F16" s="270">
        <v>0</v>
      </c>
      <c r="J16" s="255" t="s">
        <v>560</v>
      </c>
    </row>
    <row r="17" spans="2:6" ht="17.25">
      <c r="B17" s="265">
        <v>0</v>
      </c>
      <c r="C17" s="267"/>
      <c r="D17" s="255" t="s">
        <v>55</v>
      </c>
      <c r="E17" s="269">
        <v>350</v>
      </c>
      <c r="F17" s="270">
        <v>0</v>
      </c>
    </row>
    <row r="18" spans="2:6" ht="17.25">
      <c r="B18" s="265">
        <v>9505000</v>
      </c>
      <c r="C18" s="267">
        <v>11239294.6</v>
      </c>
      <c r="D18" s="255" t="s">
        <v>31</v>
      </c>
      <c r="E18" s="269">
        <v>1000</v>
      </c>
      <c r="F18" s="270">
        <v>1021016.67</v>
      </c>
    </row>
    <row r="19" spans="2:6" ht="17.25">
      <c r="B19" s="265">
        <v>5904000</v>
      </c>
      <c r="C19" s="270">
        <v>5356329</v>
      </c>
      <c r="D19" s="255" t="s">
        <v>32</v>
      </c>
      <c r="E19" s="269">
        <v>2000</v>
      </c>
      <c r="F19" s="267">
        <v>0</v>
      </c>
    </row>
    <row r="20" spans="2:6" ht="18" thickBot="1">
      <c r="B20" s="272">
        <f>SUM(B12:B19)</f>
        <v>15885200</v>
      </c>
      <c r="C20" s="29">
        <f>SUM(C12:C19)</f>
        <v>16947777.86</v>
      </c>
      <c r="E20" s="269"/>
      <c r="F20" s="273">
        <f>SUM(F12:F19)</f>
        <v>1022943.5</v>
      </c>
    </row>
    <row r="21" spans="2:6" ht="18" thickTop="1">
      <c r="B21" s="30"/>
      <c r="C21" s="267">
        <v>5313500</v>
      </c>
      <c r="D21" s="255" t="s">
        <v>371</v>
      </c>
      <c r="E21" s="269">
        <v>3000</v>
      </c>
      <c r="F21" s="274">
        <v>0</v>
      </c>
    </row>
    <row r="22" spans="2:6" ht="17.25">
      <c r="B22" s="30"/>
      <c r="C22" s="267">
        <v>410500</v>
      </c>
      <c r="D22" s="255" t="s">
        <v>372</v>
      </c>
      <c r="E22" s="269">
        <v>3000</v>
      </c>
      <c r="F22" s="274">
        <v>0</v>
      </c>
    </row>
    <row r="23" spans="2:6" ht="17.25">
      <c r="B23" s="30"/>
      <c r="C23" s="267"/>
      <c r="D23" s="255" t="s">
        <v>457</v>
      </c>
      <c r="E23" s="269">
        <v>3000</v>
      </c>
      <c r="F23" s="274">
        <v>0</v>
      </c>
    </row>
    <row r="24" spans="2:6" ht="17.25">
      <c r="B24" s="30"/>
      <c r="C24" s="267"/>
      <c r="D24" s="255" t="s">
        <v>458</v>
      </c>
      <c r="E24" s="269"/>
      <c r="F24" s="274">
        <v>0</v>
      </c>
    </row>
    <row r="25" spans="2:6" ht="17.25">
      <c r="B25" s="30"/>
      <c r="C25" s="267"/>
      <c r="D25" s="259" t="s">
        <v>459</v>
      </c>
      <c r="E25" s="259"/>
      <c r="F25" s="267">
        <v>0</v>
      </c>
    </row>
    <row r="26" spans="3:6" ht="17.25">
      <c r="C26" s="267"/>
      <c r="D26" s="255" t="s">
        <v>133</v>
      </c>
      <c r="E26" s="275">
        <v>602</v>
      </c>
      <c r="F26" s="267">
        <v>0</v>
      </c>
    </row>
    <row r="27" spans="3:6" ht="17.25">
      <c r="C27" s="267"/>
      <c r="D27" s="255" t="s">
        <v>85</v>
      </c>
      <c r="E27" s="275">
        <v>600</v>
      </c>
      <c r="F27" s="267">
        <v>0</v>
      </c>
    </row>
    <row r="28" spans="3:6" ht="17.25">
      <c r="C28" s="267"/>
      <c r="D28" s="255" t="s">
        <v>147</v>
      </c>
      <c r="E28" s="275"/>
      <c r="F28" s="267">
        <v>0</v>
      </c>
    </row>
    <row r="29" spans="3:6" ht="17.25">
      <c r="C29" s="267">
        <v>109004.37</v>
      </c>
      <c r="D29" s="255" t="s">
        <v>609</v>
      </c>
      <c r="E29" s="275">
        <v>900</v>
      </c>
      <c r="F29" s="274">
        <v>8518.88</v>
      </c>
    </row>
    <row r="30" spans="3:6" ht="17.25">
      <c r="C30" s="267">
        <v>1865.95</v>
      </c>
      <c r="D30" s="255" t="s">
        <v>374</v>
      </c>
      <c r="E30" s="275"/>
      <c r="F30" s="274">
        <v>0</v>
      </c>
    </row>
    <row r="31" spans="3:6" ht="17.25">
      <c r="C31" s="267">
        <v>34829.33</v>
      </c>
      <c r="D31" s="255" t="s">
        <v>64</v>
      </c>
      <c r="E31" s="275">
        <v>700</v>
      </c>
      <c r="F31" s="267">
        <v>0</v>
      </c>
    </row>
    <row r="32" spans="3:6" ht="17.25">
      <c r="C32" s="267"/>
      <c r="D32" s="255" t="s">
        <v>321</v>
      </c>
      <c r="E32" s="275"/>
      <c r="F32" s="267">
        <v>0</v>
      </c>
    </row>
    <row r="33" spans="3:6" ht="17.25">
      <c r="C33" s="267">
        <v>187696</v>
      </c>
      <c r="D33" s="255" t="s">
        <v>325</v>
      </c>
      <c r="E33" s="275"/>
      <c r="F33" s="267">
        <v>0</v>
      </c>
    </row>
    <row r="34" spans="3:6" ht="17.25">
      <c r="C34" s="267">
        <v>418355</v>
      </c>
      <c r="D34" s="255" t="s">
        <v>86</v>
      </c>
      <c r="E34" s="275">
        <v>90</v>
      </c>
      <c r="F34" s="267">
        <v>13000</v>
      </c>
    </row>
    <row r="35" spans="3:6" ht="17.25">
      <c r="C35" s="267">
        <v>1812200</v>
      </c>
      <c r="D35" s="255" t="s">
        <v>373</v>
      </c>
      <c r="E35" s="275"/>
      <c r="F35" s="267">
        <v>0</v>
      </c>
    </row>
    <row r="36" spans="3:6" ht="17.25">
      <c r="C36" s="32">
        <f>SUM(C21:C35)</f>
        <v>8287950.65</v>
      </c>
      <c r="E36" s="269"/>
      <c r="F36" s="32">
        <f>SUM(F21:F35)</f>
        <v>21518.879999999997</v>
      </c>
    </row>
    <row r="37" spans="3:6" ht="18" thickBot="1">
      <c r="C37" s="29">
        <f>SUM(C36,C20)</f>
        <v>25235728.509999998</v>
      </c>
      <c r="D37" s="255" t="s">
        <v>33</v>
      </c>
      <c r="E37" s="276"/>
      <c r="F37" s="273">
        <f>SUM(F36,F20)</f>
        <v>1044462.38</v>
      </c>
    </row>
    <row r="38" spans="3:6" ht="18" thickTop="1">
      <c r="C38" s="30"/>
      <c r="E38" s="277"/>
      <c r="F38" s="30"/>
    </row>
    <row r="39" spans="3:6" ht="17.25">
      <c r="C39" s="30"/>
      <c r="E39" s="277"/>
      <c r="F39" s="30"/>
    </row>
    <row r="40" spans="3:6" ht="17.25">
      <c r="C40" s="30"/>
      <c r="E40" s="277"/>
      <c r="F40" s="30"/>
    </row>
    <row r="41" spans="3:6" ht="17.25">
      <c r="C41" s="30"/>
      <c r="E41" s="277"/>
      <c r="F41" s="30"/>
    </row>
    <row r="42" spans="3:6" ht="17.25">
      <c r="C42" s="30"/>
      <c r="E42" s="277"/>
      <c r="F42" s="30"/>
    </row>
    <row r="43" spans="3:6" ht="17.25">
      <c r="C43" s="30"/>
      <c r="E43" s="277"/>
      <c r="F43" s="30"/>
    </row>
    <row r="44" spans="3:6" ht="17.25">
      <c r="C44" s="30"/>
      <c r="E44" s="277"/>
      <c r="F44" s="30"/>
    </row>
    <row r="45" spans="3:6" ht="17.25">
      <c r="C45" s="30"/>
      <c r="E45" s="277"/>
      <c r="F45" s="30"/>
    </row>
    <row r="46" spans="3:6" ht="17.25">
      <c r="C46" s="30"/>
      <c r="E46" s="277"/>
      <c r="F46" s="30"/>
    </row>
    <row r="47" spans="3:6" ht="17.25">
      <c r="C47" s="30"/>
      <c r="E47" s="277"/>
      <c r="F47" s="30"/>
    </row>
    <row r="48" spans="3:6" ht="17.25">
      <c r="C48" s="30"/>
      <c r="E48" s="277"/>
      <c r="F48" s="30"/>
    </row>
    <row r="49" spans="3:6" ht="18" thickBot="1">
      <c r="C49" s="30"/>
      <c r="E49" s="277"/>
      <c r="F49" s="30"/>
    </row>
    <row r="50" spans="2:6" ht="17.25" customHeight="1" thickTop="1">
      <c r="B50" s="526" t="s">
        <v>21</v>
      </c>
      <c r="C50" s="527"/>
      <c r="D50" s="278"/>
      <c r="E50" s="279"/>
      <c r="F50" s="260" t="s">
        <v>24</v>
      </c>
    </row>
    <row r="51" spans="2:6" ht="17.25" customHeight="1">
      <c r="B51" s="26" t="s">
        <v>22</v>
      </c>
      <c r="C51" s="28" t="s">
        <v>23</v>
      </c>
      <c r="D51" s="280" t="s">
        <v>15</v>
      </c>
      <c r="E51" s="27" t="s">
        <v>16</v>
      </c>
      <c r="F51" s="28" t="s">
        <v>23</v>
      </c>
    </row>
    <row r="52" spans="2:6" ht="17.25" customHeight="1" thickBot="1">
      <c r="B52" s="261" t="s">
        <v>8</v>
      </c>
      <c r="C52" s="264" t="s">
        <v>8</v>
      </c>
      <c r="D52" s="257"/>
      <c r="E52" s="263"/>
      <c r="F52" s="264" t="s">
        <v>8</v>
      </c>
    </row>
    <row r="53" spans="2:10" ht="17.25" customHeight="1" thickTop="1">
      <c r="B53" s="265"/>
      <c r="C53" s="267"/>
      <c r="D53" s="268" t="s">
        <v>34</v>
      </c>
      <c r="E53" s="275"/>
      <c r="F53" s="267"/>
      <c r="J53" s="33"/>
    </row>
    <row r="54" spans="2:10" ht="17.25" customHeight="1">
      <c r="B54" s="281">
        <v>570124</v>
      </c>
      <c r="C54" s="282">
        <v>243384</v>
      </c>
      <c r="D54" s="283" t="s">
        <v>35</v>
      </c>
      <c r="E54" s="284">
        <v>5000</v>
      </c>
      <c r="F54" s="282">
        <v>18040</v>
      </c>
      <c r="J54" s="34"/>
    </row>
    <row r="55" spans="2:10" ht="17.25" customHeight="1">
      <c r="B55" s="281"/>
      <c r="C55" s="282">
        <v>34000</v>
      </c>
      <c r="D55" s="283" t="s">
        <v>35</v>
      </c>
      <c r="E55" s="284">
        <v>6000</v>
      </c>
      <c r="F55" s="282">
        <v>3500</v>
      </c>
      <c r="J55" s="34"/>
    </row>
    <row r="56" spans="2:11" ht="17.25" customHeight="1">
      <c r="B56" s="281">
        <v>5709420</v>
      </c>
      <c r="C56" s="282">
        <v>4417551</v>
      </c>
      <c r="D56" s="283" t="s">
        <v>36</v>
      </c>
      <c r="E56" s="284">
        <v>5100</v>
      </c>
      <c r="F56" s="282">
        <v>436962</v>
      </c>
      <c r="J56" s="255" t="s">
        <v>339</v>
      </c>
      <c r="K56" s="285">
        <f>C54+C55+C56+C57+C58+C59+C61+C63+C66+C68+C71</f>
        <v>7161229.43</v>
      </c>
    </row>
    <row r="57" spans="2:10" ht="17.25" customHeight="1">
      <c r="B57" s="281">
        <v>115440</v>
      </c>
      <c r="C57" s="282">
        <v>95240</v>
      </c>
      <c r="D57" s="283" t="s">
        <v>37</v>
      </c>
      <c r="E57" s="284">
        <v>5120</v>
      </c>
      <c r="F57" s="282">
        <v>9620</v>
      </c>
      <c r="J57" s="34"/>
    </row>
    <row r="58" spans="2:10" ht="17.25" customHeight="1">
      <c r="B58" s="281">
        <v>873120</v>
      </c>
      <c r="C58" s="282">
        <v>630000</v>
      </c>
      <c r="D58" s="283" t="s">
        <v>38</v>
      </c>
      <c r="E58" s="284">
        <v>5130</v>
      </c>
      <c r="F58" s="282">
        <v>63000</v>
      </c>
      <c r="J58" s="34"/>
    </row>
    <row r="59" spans="2:10" ht="17.25" customHeight="1">
      <c r="B59" s="281">
        <v>918096</v>
      </c>
      <c r="C59" s="282">
        <v>203834</v>
      </c>
      <c r="D59" s="283" t="s">
        <v>39</v>
      </c>
      <c r="E59" s="284">
        <v>5200</v>
      </c>
      <c r="F59" s="282">
        <v>19368</v>
      </c>
      <c r="J59" s="34"/>
    </row>
    <row r="60" spans="2:12" ht="17.25" customHeight="1">
      <c r="B60" s="281">
        <v>3180000</v>
      </c>
      <c r="C60" s="282">
        <v>457883.61</v>
      </c>
      <c r="D60" s="283" t="s">
        <v>40</v>
      </c>
      <c r="E60" s="284">
        <v>5250</v>
      </c>
      <c r="F60" s="282">
        <v>28208</v>
      </c>
      <c r="J60" s="34"/>
      <c r="K60" s="286"/>
      <c r="L60" s="285"/>
    </row>
    <row r="61" spans="2:12" ht="17.25" customHeight="1">
      <c r="B61" s="281"/>
      <c r="C61" s="282">
        <v>882617.35</v>
      </c>
      <c r="D61" s="283" t="s">
        <v>40</v>
      </c>
      <c r="E61" s="284">
        <v>6250</v>
      </c>
      <c r="F61" s="282">
        <v>69669</v>
      </c>
      <c r="J61" s="34"/>
      <c r="K61" s="286"/>
      <c r="L61" s="285"/>
    </row>
    <row r="62" spans="2:10" ht="17.25" customHeight="1">
      <c r="B62" s="281">
        <v>1865800</v>
      </c>
      <c r="C62" s="282">
        <v>264628.8</v>
      </c>
      <c r="D62" s="283" t="s">
        <v>41</v>
      </c>
      <c r="E62" s="284">
        <v>5270</v>
      </c>
      <c r="F62" s="282">
        <v>19770</v>
      </c>
      <c r="J62" s="34"/>
    </row>
    <row r="63" spans="2:10" ht="17.25" customHeight="1">
      <c r="B63" s="281"/>
      <c r="C63" s="282">
        <v>654603.08</v>
      </c>
      <c r="D63" s="283" t="s">
        <v>41</v>
      </c>
      <c r="E63" s="284">
        <v>6270</v>
      </c>
      <c r="F63" s="282">
        <v>127820</v>
      </c>
      <c r="J63" s="34"/>
    </row>
    <row r="64" spans="2:10" ht="17.25" customHeight="1">
      <c r="B64" s="281">
        <v>209000</v>
      </c>
      <c r="C64" s="282">
        <v>118051.17</v>
      </c>
      <c r="D64" s="283" t="s">
        <v>42</v>
      </c>
      <c r="E64" s="284">
        <v>5300</v>
      </c>
      <c r="F64" s="282">
        <v>13897.28</v>
      </c>
      <c r="J64" s="34"/>
    </row>
    <row r="65" spans="2:10" ht="17.25" customHeight="1">
      <c r="B65" s="281"/>
      <c r="C65" s="267">
        <v>1223.33</v>
      </c>
      <c r="D65" s="283" t="s">
        <v>42</v>
      </c>
      <c r="E65" s="284">
        <v>6300</v>
      </c>
      <c r="F65" s="282">
        <v>270.72</v>
      </c>
      <c r="H65" s="255" t="s">
        <v>9</v>
      </c>
      <c r="J65" s="34"/>
    </row>
    <row r="66" spans="2:10" ht="17.25" customHeight="1">
      <c r="B66" s="281"/>
      <c r="C66" s="282">
        <v>0</v>
      </c>
      <c r="D66" s="283" t="s">
        <v>43</v>
      </c>
      <c r="E66" s="284">
        <v>5400</v>
      </c>
      <c r="F66" s="282">
        <v>0</v>
      </c>
      <c r="J66" s="34"/>
    </row>
    <row r="67" spans="2:10" ht="17.25" customHeight="1">
      <c r="B67" s="281">
        <v>1152000</v>
      </c>
      <c r="C67" s="282">
        <v>1050300</v>
      </c>
      <c r="D67" s="283" t="s">
        <v>43</v>
      </c>
      <c r="E67" s="284">
        <v>6400</v>
      </c>
      <c r="F67" s="282">
        <v>0</v>
      </c>
      <c r="J67" s="34"/>
    </row>
    <row r="68" spans="2:10" ht="17.25" customHeight="1">
      <c r="B68" s="281"/>
      <c r="C68" s="282">
        <v>0</v>
      </c>
      <c r="D68" s="283" t="s">
        <v>44</v>
      </c>
      <c r="E68" s="284">
        <v>5450</v>
      </c>
      <c r="F68" s="282">
        <v>0</v>
      </c>
      <c r="J68" s="34"/>
    </row>
    <row r="69" spans="2:10" ht="17.25" customHeight="1">
      <c r="B69" s="281">
        <v>192200</v>
      </c>
      <c r="C69" s="282">
        <v>35088.2</v>
      </c>
      <c r="D69" s="283" t="s">
        <v>44</v>
      </c>
      <c r="E69" s="284">
        <v>6450</v>
      </c>
      <c r="F69" s="282">
        <v>0</v>
      </c>
      <c r="J69" s="34"/>
    </row>
    <row r="70" spans="2:10" ht="17.25" customHeight="1">
      <c r="B70" s="281">
        <v>1080000</v>
      </c>
      <c r="C70" s="282">
        <v>947000</v>
      </c>
      <c r="D70" s="283" t="s">
        <v>45</v>
      </c>
      <c r="E70" s="284">
        <v>6500</v>
      </c>
      <c r="F70" s="282">
        <v>590000</v>
      </c>
      <c r="J70" s="34"/>
    </row>
    <row r="71" spans="2:10" ht="17.25" customHeight="1">
      <c r="B71" s="281"/>
      <c r="C71" s="282">
        <v>0</v>
      </c>
      <c r="D71" s="283" t="s">
        <v>126</v>
      </c>
      <c r="E71" s="284">
        <v>5550</v>
      </c>
      <c r="F71" s="282">
        <v>0</v>
      </c>
      <c r="J71" s="34"/>
    </row>
    <row r="72" spans="2:10" ht="17.25" customHeight="1">
      <c r="B72" s="265">
        <v>20000</v>
      </c>
      <c r="C72" s="282">
        <v>0</v>
      </c>
      <c r="D72" s="255" t="s">
        <v>126</v>
      </c>
      <c r="E72" s="275">
        <v>6550</v>
      </c>
      <c r="F72" s="267">
        <v>0</v>
      </c>
      <c r="J72" s="34"/>
    </row>
    <row r="73" spans="2:10" ht="17.25" customHeight="1" thickBot="1">
      <c r="B73" s="272">
        <f>SUM(B54:B72)</f>
        <v>15885200</v>
      </c>
      <c r="C73" s="35">
        <f>SUM(C54:C72)</f>
        <v>10035404.54</v>
      </c>
      <c r="D73" s="287"/>
      <c r="E73" s="275"/>
      <c r="F73" s="273">
        <f>SUM(F54:F72)</f>
        <v>1400125</v>
      </c>
      <c r="J73" s="33"/>
    </row>
    <row r="74" spans="2:10" ht="17.25" customHeight="1" thickTop="1">
      <c r="B74" s="288"/>
      <c r="C74" s="289">
        <v>730104</v>
      </c>
      <c r="D74" s="290" t="s">
        <v>379</v>
      </c>
      <c r="E74" s="27">
        <v>700</v>
      </c>
      <c r="F74" s="291">
        <v>0</v>
      </c>
      <c r="J74" s="33"/>
    </row>
    <row r="75" spans="2:10" ht="17.25" customHeight="1">
      <c r="B75" s="288"/>
      <c r="C75" s="289">
        <v>4208900</v>
      </c>
      <c r="D75" s="290" t="s">
        <v>380</v>
      </c>
      <c r="E75" s="27">
        <v>3000</v>
      </c>
      <c r="F75" s="291">
        <v>417400</v>
      </c>
      <c r="J75" s="33"/>
    </row>
    <row r="76" spans="2:10" ht="17.25" customHeight="1">
      <c r="B76" s="288"/>
      <c r="C76" s="289">
        <v>315000</v>
      </c>
      <c r="D76" s="290" t="s">
        <v>381</v>
      </c>
      <c r="E76" s="27">
        <v>3000</v>
      </c>
      <c r="F76" s="291">
        <v>31500</v>
      </c>
      <c r="J76" s="33"/>
    </row>
    <row r="77" spans="2:10" ht="17.25" customHeight="1">
      <c r="B77" s="288"/>
      <c r="C77" s="289">
        <v>0</v>
      </c>
      <c r="D77" s="290" t="s">
        <v>382</v>
      </c>
      <c r="E77" s="27">
        <v>3000</v>
      </c>
      <c r="F77" s="291"/>
      <c r="J77" s="33"/>
    </row>
    <row r="78" spans="2:10" ht="17.25" customHeight="1">
      <c r="B78" s="288"/>
      <c r="C78" s="289">
        <v>0</v>
      </c>
      <c r="D78" s="290" t="s">
        <v>460</v>
      </c>
      <c r="E78" s="27">
        <v>3000</v>
      </c>
      <c r="F78" s="291"/>
      <c r="J78" s="33"/>
    </row>
    <row r="79" spans="2:10" ht="17.25" customHeight="1">
      <c r="B79" s="288"/>
      <c r="C79" s="289">
        <v>0</v>
      </c>
      <c r="D79" s="290" t="s">
        <v>418</v>
      </c>
      <c r="E79" s="27">
        <v>3000</v>
      </c>
      <c r="F79" s="291"/>
      <c r="J79" s="33"/>
    </row>
    <row r="80" spans="2:10" ht="17.25" customHeight="1">
      <c r="B80" s="288"/>
      <c r="C80" s="289">
        <v>0</v>
      </c>
      <c r="D80" s="290" t="s">
        <v>461</v>
      </c>
      <c r="E80" s="27"/>
      <c r="F80" s="291"/>
      <c r="J80" s="33"/>
    </row>
    <row r="81" spans="2:6" ht="17.25" customHeight="1">
      <c r="B81" s="288"/>
      <c r="C81" s="289">
        <v>285121</v>
      </c>
      <c r="D81" s="290" t="s">
        <v>383</v>
      </c>
      <c r="E81" s="27"/>
      <c r="F81" s="291"/>
    </row>
    <row r="82" spans="2:6" ht="17.25" customHeight="1">
      <c r="B82" s="288"/>
      <c r="C82" s="289">
        <v>567260.36</v>
      </c>
      <c r="D82" s="290" t="s">
        <v>384</v>
      </c>
      <c r="E82" s="27">
        <v>600</v>
      </c>
      <c r="F82" s="291">
        <v>0</v>
      </c>
    </row>
    <row r="83" spans="2:6" ht="17.25" customHeight="1">
      <c r="B83" s="274"/>
      <c r="C83" s="292">
        <v>156686.22</v>
      </c>
      <c r="D83" s="290" t="s">
        <v>512</v>
      </c>
      <c r="E83" s="275">
        <v>900</v>
      </c>
      <c r="F83" s="274">
        <v>5371.57</v>
      </c>
    </row>
    <row r="84" spans="2:6" ht="17.25" customHeight="1">
      <c r="B84" s="274"/>
      <c r="C84" s="292">
        <v>100000</v>
      </c>
      <c r="D84" s="293" t="s">
        <v>399</v>
      </c>
      <c r="E84" s="275"/>
      <c r="F84" s="274">
        <v>0</v>
      </c>
    </row>
    <row r="85" spans="2:6" ht="17.25" customHeight="1">
      <c r="B85" s="294"/>
      <c r="C85" s="292">
        <v>1812200</v>
      </c>
      <c r="D85" s="293" t="s">
        <v>385</v>
      </c>
      <c r="E85" s="275"/>
      <c r="F85" s="267">
        <v>0</v>
      </c>
    </row>
    <row r="86" spans="2:6" ht="17.25" customHeight="1">
      <c r="B86" s="294"/>
      <c r="C86" s="289">
        <v>418355</v>
      </c>
      <c r="D86" s="293" t="s">
        <v>386</v>
      </c>
      <c r="E86" s="295">
        <v>90</v>
      </c>
      <c r="F86" s="282">
        <v>13000</v>
      </c>
    </row>
    <row r="87" spans="3:6" ht="17.25" customHeight="1">
      <c r="C87" s="36">
        <f>SUM(C74:C86)</f>
        <v>8593626.58</v>
      </c>
      <c r="D87" s="283"/>
      <c r="E87" s="296"/>
      <c r="F87" s="297">
        <f>SUM(F74:F86)</f>
        <v>467271.57</v>
      </c>
    </row>
    <row r="88" spans="3:6" ht="17.25" customHeight="1">
      <c r="C88" s="32">
        <f>SUM(C87,C73)</f>
        <v>18629031.119999997</v>
      </c>
      <c r="D88" s="298" t="s">
        <v>99</v>
      </c>
      <c r="E88" s="294"/>
      <c r="F88" s="299">
        <f>SUM(F87,F73)</f>
        <v>1867396.57</v>
      </c>
    </row>
    <row r="89" spans="3:6" ht="17.25" customHeight="1">
      <c r="C89" s="267">
        <f>C37-C88</f>
        <v>6606697.390000001</v>
      </c>
      <c r="D89" s="300" t="s">
        <v>138</v>
      </c>
      <c r="E89" s="294"/>
      <c r="F89" s="37">
        <f>F37-F88</f>
        <v>-822934.1900000001</v>
      </c>
    </row>
    <row r="90" spans="3:6" ht="17.25" customHeight="1">
      <c r="C90" s="267"/>
      <c r="D90" s="298" t="s">
        <v>134</v>
      </c>
      <c r="E90" s="294"/>
      <c r="F90" s="267"/>
    </row>
    <row r="91" spans="3:6" ht="17.25" customHeight="1">
      <c r="C91" s="267">
        <v>0</v>
      </c>
      <c r="D91" s="300" t="s">
        <v>139</v>
      </c>
      <c r="E91" s="294"/>
      <c r="F91" s="301"/>
    </row>
    <row r="92" spans="3:11" ht="17.25" customHeight="1" thickBot="1">
      <c r="C92" s="29">
        <f>C10+C89</f>
        <v>20041376.16</v>
      </c>
      <c r="D92" s="298" t="s">
        <v>135</v>
      </c>
      <c r="E92" s="294"/>
      <c r="F92" s="273">
        <f>F10+F89</f>
        <v>20041376.16</v>
      </c>
      <c r="J92" s="285">
        <f>F92</f>
        <v>20041376.16</v>
      </c>
      <c r="K92" s="285">
        <f>งบทดลอง!H16</f>
        <v>20041376.16</v>
      </c>
    </row>
    <row r="93" ht="17.25" customHeight="1" thickTop="1"/>
    <row r="94" spans="10:11" ht="17.25" customHeight="1">
      <c r="J94" s="285"/>
      <c r="K94" s="285">
        <f>K92-J92</f>
        <v>0</v>
      </c>
    </row>
    <row r="95" ht="17.25" customHeight="1"/>
    <row r="96" spans="2:11" ht="17.25" customHeight="1">
      <c r="B96" s="302"/>
      <c r="C96" s="246"/>
      <c r="D96" s="14"/>
      <c r="E96" s="14"/>
      <c r="F96" s="14"/>
      <c r="K96" s="286"/>
    </row>
    <row r="97" spans="2:11" ht="17.25" customHeight="1">
      <c r="B97" s="302"/>
      <c r="C97" s="246"/>
      <c r="D97" s="14"/>
      <c r="E97" s="14"/>
      <c r="F97" s="14"/>
      <c r="J97" s="285">
        <f>J92-C92</f>
        <v>0</v>
      </c>
      <c r="K97" s="285">
        <f>K94-K96</f>
        <v>0</v>
      </c>
    </row>
    <row r="98" spans="2:6" ht="17.25" customHeight="1">
      <c r="B98" s="302"/>
      <c r="C98" s="246"/>
      <c r="D98" s="250"/>
      <c r="E98" s="250"/>
      <c r="F98" s="250"/>
    </row>
    <row r="99" spans="2:6" ht="17.25">
      <c r="B99" s="246"/>
      <c r="C99" s="246"/>
      <c r="D99" s="250"/>
      <c r="E99" s="246"/>
      <c r="F99" s="246"/>
    </row>
  </sheetData>
  <sheetProtection/>
  <mergeCells count="5">
    <mergeCell ref="B4:F4"/>
    <mergeCell ref="B7:C7"/>
    <mergeCell ref="B50:C50"/>
    <mergeCell ref="B1:F1"/>
    <mergeCell ref="B2:F2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zoomScale="90" zoomScaleNormal="90" zoomScalePageLayoutView="0" workbookViewId="0" topLeftCell="A4">
      <pane ySplit="2070" topLeftCell="A6" activePane="bottomLeft" state="split"/>
      <selection pane="topLeft" activeCell="I6" sqref="I6:J6"/>
      <selection pane="bottomLeft" activeCell="L37" sqref="L37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8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32" t="s">
        <v>71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 ht="25.5" customHeight="1">
      <c r="A2" s="532" t="s">
        <v>84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25.5" customHeight="1">
      <c r="A3" s="533" t="s">
        <v>576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ht="12" customHeight="1"/>
    <row r="5" spans="1:10" ht="18.75">
      <c r="A5" s="26"/>
      <c r="B5" s="28"/>
      <c r="C5" s="534" t="s">
        <v>72</v>
      </c>
      <c r="D5" s="531"/>
      <c r="E5" s="530" t="s">
        <v>19</v>
      </c>
      <c r="F5" s="530"/>
      <c r="G5" s="535" t="s">
        <v>17</v>
      </c>
      <c r="H5" s="535"/>
      <c r="I5" s="531" t="s">
        <v>73</v>
      </c>
      <c r="J5" s="531"/>
    </row>
    <row r="6" spans="1:10" ht="18.75">
      <c r="A6" s="13" t="s">
        <v>15</v>
      </c>
      <c r="B6" s="27" t="s">
        <v>16</v>
      </c>
      <c r="C6" s="528" t="s">
        <v>592</v>
      </c>
      <c r="D6" s="529"/>
      <c r="E6" s="530" t="s">
        <v>74</v>
      </c>
      <c r="F6" s="530"/>
      <c r="G6" s="530" t="s">
        <v>75</v>
      </c>
      <c r="H6" s="530"/>
      <c r="I6" s="531" t="s">
        <v>593</v>
      </c>
      <c r="J6" s="531"/>
    </row>
    <row r="7" spans="1:10" ht="18.75">
      <c r="A7" s="42"/>
      <c r="B7" s="43"/>
      <c r="C7" s="39" t="s">
        <v>11</v>
      </c>
      <c r="D7" s="40" t="s">
        <v>12</v>
      </c>
      <c r="E7" s="202" t="s">
        <v>11</v>
      </c>
      <c r="F7" s="202" t="s">
        <v>12</v>
      </c>
      <c r="G7" s="41" t="s">
        <v>11</v>
      </c>
      <c r="H7" s="41" t="s">
        <v>12</v>
      </c>
      <c r="I7" s="40" t="s">
        <v>11</v>
      </c>
      <c r="J7" s="40" t="s">
        <v>12</v>
      </c>
    </row>
    <row r="8" spans="1:10" ht="18.75">
      <c r="A8" s="44" t="s">
        <v>68</v>
      </c>
      <c r="B8" s="45">
        <v>10</v>
      </c>
      <c r="C8" s="46">
        <v>0</v>
      </c>
      <c r="D8" s="46"/>
      <c r="E8" s="203"/>
      <c r="F8" s="203"/>
      <c r="G8" s="47"/>
      <c r="H8" s="47"/>
      <c r="I8" s="47">
        <f>SUM(C8+E8+G8-D8-F8-H8)</f>
        <v>0</v>
      </c>
      <c r="J8" s="47"/>
    </row>
    <row r="9" spans="1:10" ht="18.75">
      <c r="A9" s="44" t="s">
        <v>140</v>
      </c>
      <c r="B9" s="45">
        <v>22</v>
      </c>
      <c r="C9" s="46">
        <v>11352859.9</v>
      </c>
      <c r="D9" s="46"/>
      <c r="E9" s="203"/>
      <c r="F9" s="203"/>
      <c r="G9" s="47">
        <v>1021016.67</v>
      </c>
      <c r="H9" s="47">
        <v>220687.79</v>
      </c>
      <c r="I9" s="47">
        <f aca="true" t="shared" si="0" ref="I9:I31">SUM(C9+E9+G9-D9-F9-H9)</f>
        <v>12153188.780000001</v>
      </c>
      <c r="J9" s="47"/>
    </row>
    <row r="10" spans="1:13" ht="18.75">
      <c r="A10" s="44" t="s">
        <v>364</v>
      </c>
      <c r="B10" s="45">
        <v>22</v>
      </c>
      <c r="C10" s="32">
        <v>8886733.22</v>
      </c>
      <c r="D10" s="32"/>
      <c r="E10" s="204"/>
      <c r="F10" s="204"/>
      <c r="G10" s="36">
        <v>4631.5</v>
      </c>
      <c r="H10" s="36">
        <v>1627894.57</v>
      </c>
      <c r="I10" s="47">
        <f t="shared" si="0"/>
        <v>7263470.15</v>
      </c>
      <c r="J10" s="47"/>
      <c r="M10" s="6">
        <f>SUM(I9:I12)</f>
        <v>20041376.16</v>
      </c>
    </row>
    <row r="11" spans="1:10" ht="18.75">
      <c r="A11" s="44" t="s">
        <v>120</v>
      </c>
      <c r="B11" s="45">
        <v>22</v>
      </c>
      <c r="C11" s="32">
        <v>624717.23</v>
      </c>
      <c r="D11" s="32"/>
      <c r="E11" s="204"/>
      <c r="F11" s="204"/>
      <c r="G11" s="36"/>
      <c r="H11" s="36"/>
      <c r="I11" s="47">
        <f>SUM(C11+E11+G11-D11-F11-H11)</f>
        <v>624717.23</v>
      </c>
      <c r="J11" s="47"/>
    </row>
    <row r="12" spans="1:10" ht="18.75">
      <c r="A12" s="44" t="s">
        <v>121</v>
      </c>
      <c r="B12" s="45">
        <v>22</v>
      </c>
      <c r="C12" s="32"/>
      <c r="D12" s="32"/>
      <c r="E12" s="204"/>
      <c r="F12" s="204"/>
      <c r="G12" s="36"/>
      <c r="H12" s="36"/>
      <c r="I12" s="47">
        <f>SUM(C12+E12+G12-D12-F12-H12)</f>
        <v>0</v>
      </c>
      <c r="J12" s="47"/>
    </row>
    <row r="13" spans="1:10" ht="18.75">
      <c r="A13" s="44" t="s">
        <v>397</v>
      </c>
      <c r="B13" s="45">
        <v>21</v>
      </c>
      <c r="C13" s="32"/>
      <c r="D13" s="32"/>
      <c r="E13" s="204"/>
      <c r="F13" s="204"/>
      <c r="G13" s="36"/>
      <c r="H13" s="36"/>
      <c r="I13" s="47">
        <f>SUM(C13+E13+G13-D13-F13-H13)</f>
        <v>0</v>
      </c>
      <c r="J13" s="47"/>
    </row>
    <row r="14" spans="1:10" ht="18.75">
      <c r="A14" s="44" t="s">
        <v>306</v>
      </c>
      <c r="B14" s="45">
        <v>90</v>
      </c>
      <c r="C14" s="32"/>
      <c r="D14" s="32"/>
      <c r="E14" s="204"/>
      <c r="F14" s="204"/>
      <c r="G14" s="36"/>
      <c r="H14" s="36"/>
      <c r="I14" s="47">
        <f>SUM(C14+E14+G14-D14-F14-H14)</f>
        <v>0</v>
      </c>
      <c r="J14" s="47"/>
    </row>
    <row r="15" spans="1:10" ht="18.75">
      <c r="A15" s="44" t="s">
        <v>307</v>
      </c>
      <c r="B15" s="45"/>
      <c r="C15" s="32">
        <v>410000</v>
      </c>
      <c r="D15" s="32"/>
      <c r="E15" s="204"/>
      <c r="F15" s="204"/>
      <c r="G15" s="36"/>
      <c r="H15" s="36"/>
      <c r="I15" s="47">
        <f>SUM(C15+E15+G15-D15-F15-H15)</f>
        <v>410000</v>
      </c>
      <c r="J15" s="47"/>
    </row>
    <row r="16" spans="1:10" ht="18.75">
      <c r="A16" s="44" t="s">
        <v>87</v>
      </c>
      <c r="B16" s="45">
        <v>90</v>
      </c>
      <c r="C16" s="32">
        <v>0</v>
      </c>
      <c r="D16" s="32"/>
      <c r="E16" s="204"/>
      <c r="F16" s="204">
        <v>13000</v>
      </c>
      <c r="G16" s="36">
        <v>13000</v>
      </c>
      <c r="H16" s="36"/>
      <c r="I16" s="47">
        <f t="shared" si="0"/>
        <v>0</v>
      </c>
      <c r="J16" s="47"/>
    </row>
    <row r="17" spans="1:10" ht="18.75">
      <c r="A17" s="44" t="s">
        <v>403</v>
      </c>
      <c r="B17" s="45"/>
      <c r="C17" s="32">
        <v>1592</v>
      </c>
      <c r="D17" s="32"/>
      <c r="E17" s="204"/>
      <c r="F17" s="204"/>
      <c r="G17" s="36"/>
      <c r="H17" s="36"/>
      <c r="I17" s="47">
        <f t="shared" si="0"/>
        <v>1592</v>
      </c>
      <c r="J17" s="47"/>
    </row>
    <row r="18" spans="1:10" ht="18.75">
      <c r="A18" s="44" t="s">
        <v>340</v>
      </c>
      <c r="B18" s="45">
        <v>704</v>
      </c>
      <c r="C18" s="32">
        <v>0</v>
      </c>
      <c r="D18" s="32"/>
      <c r="E18" s="204"/>
      <c r="F18" s="204"/>
      <c r="G18" s="36"/>
      <c r="H18" s="36"/>
      <c r="I18" s="47">
        <f t="shared" si="0"/>
        <v>0</v>
      </c>
      <c r="J18" s="47"/>
    </row>
    <row r="19" spans="1:10" ht="18.75">
      <c r="A19" s="44" t="s">
        <v>76</v>
      </c>
      <c r="B19" s="45">
        <v>0</v>
      </c>
      <c r="C19" s="32">
        <v>255844</v>
      </c>
      <c r="D19" s="32"/>
      <c r="E19" s="204">
        <v>13000</v>
      </c>
      <c r="F19" s="204"/>
      <c r="G19" s="36">
        <v>8540</v>
      </c>
      <c r="H19" s="36"/>
      <c r="I19" s="47">
        <f t="shared" si="0"/>
        <v>277384</v>
      </c>
      <c r="J19" s="47"/>
    </row>
    <row r="20" spans="1:10" ht="18.75">
      <c r="A20" s="44" t="s">
        <v>57</v>
      </c>
      <c r="B20" s="45">
        <v>100</v>
      </c>
      <c r="C20" s="32">
        <v>3980589</v>
      </c>
      <c r="D20" s="32"/>
      <c r="E20" s="204"/>
      <c r="F20" s="204"/>
      <c r="G20" s="36">
        <v>436962</v>
      </c>
      <c r="H20" s="36"/>
      <c r="I20" s="47">
        <f t="shared" si="0"/>
        <v>4417551</v>
      </c>
      <c r="J20" s="47"/>
    </row>
    <row r="21" spans="1:10" ht="18.75">
      <c r="A21" s="44" t="s">
        <v>58</v>
      </c>
      <c r="B21" s="45">
        <v>120</v>
      </c>
      <c r="C21" s="32">
        <v>85620</v>
      </c>
      <c r="D21" s="32"/>
      <c r="E21" s="204"/>
      <c r="F21" s="204"/>
      <c r="G21" s="36">
        <v>9620</v>
      </c>
      <c r="H21" s="36"/>
      <c r="I21" s="47">
        <f t="shared" si="0"/>
        <v>95240</v>
      </c>
      <c r="J21" s="47"/>
    </row>
    <row r="22" spans="1:10" ht="18.75">
      <c r="A22" s="48" t="s">
        <v>59</v>
      </c>
      <c r="B22" s="49">
        <v>130</v>
      </c>
      <c r="C22" s="50">
        <v>567000</v>
      </c>
      <c r="D22" s="50"/>
      <c r="E22" s="205"/>
      <c r="F22" s="205"/>
      <c r="G22" s="36">
        <v>63000</v>
      </c>
      <c r="H22" s="51"/>
      <c r="I22" s="47">
        <f t="shared" si="0"/>
        <v>630000</v>
      </c>
      <c r="J22" s="47"/>
    </row>
    <row r="23" spans="1:10" ht="18.75">
      <c r="A23" s="44" t="s">
        <v>60</v>
      </c>
      <c r="B23" s="45">
        <v>200</v>
      </c>
      <c r="C23" s="32">
        <v>184466</v>
      </c>
      <c r="D23" s="32"/>
      <c r="E23" s="204"/>
      <c r="F23" s="204"/>
      <c r="G23" s="36">
        <v>19368</v>
      </c>
      <c r="H23" s="36"/>
      <c r="I23" s="47">
        <f t="shared" si="0"/>
        <v>203834</v>
      </c>
      <c r="J23" s="47"/>
    </row>
    <row r="24" spans="1:10" ht="18.75">
      <c r="A24" s="44" t="s">
        <v>61</v>
      </c>
      <c r="B24" s="45">
        <v>250</v>
      </c>
      <c r="C24" s="32">
        <v>1242623.96</v>
      </c>
      <c r="D24" s="32"/>
      <c r="E24" s="204"/>
      <c r="F24" s="204"/>
      <c r="G24" s="36">
        <v>99877</v>
      </c>
      <c r="H24" s="36">
        <v>2000</v>
      </c>
      <c r="I24" s="47">
        <f t="shared" si="0"/>
        <v>1340500.96</v>
      </c>
      <c r="J24" s="47"/>
    </row>
    <row r="25" spans="1:10" ht="18.75">
      <c r="A25" s="44" t="s">
        <v>62</v>
      </c>
      <c r="B25" s="45">
        <v>270</v>
      </c>
      <c r="C25" s="32">
        <v>771641.88</v>
      </c>
      <c r="D25" s="32"/>
      <c r="E25" s="204"/>
      <c r="F25" s="204"/>
      <c r="G25" s="36">
        <v>147590</v>
      </c>
      <c r="H25" s="36"/>
      <c r="I25" s="47">
        <f t="shared" si="0"/>
        <v>919231.88</v>
      </c>
      <c r="J25" s="47"/>
    </row>
    <row r="26" spans="1:10" ht="18.75">
      <c r="A26" s="44" t="s">
        <v>63</v>
      </c>
      <c r="B26" s="45">
        <v>300</v>
      </c>
      <c r="C26" s="32">
        <v>105106.5</v>
      </c>
      <c r="D26" s="32"/>
      <c r="E26" s="204"/>
      <c r="F26" s="204"/>
      <c r="G26" s="36">
        <v>14168</v>
      </c>
      <c r="H26" s="36"/>
      <c r="I26" s="47">
        <f t="shared" si="0"/>
        <v>119274.5</v>
      </c>
      <c r="J26" s="47"/>
    </row>
    <row r="27" spans="1:10" ht="18.75">
      <c r="A27" s="44" t="s">
        <v>77</v>
      </c>
      <c r="B27" s="45">
        <v>400</v>
      </c>
      <c r="C27" s="32">
        <v>1050300</v>
      </c>
      <c r="D27" s="32"/>
      <c r="E27" s="204"/>
      <c r="F27" s="204"/>
      <c r="G27" s="36">
        <v>0</v>
      </c>
      <c r="H27" s="36"/>
      <c r="I27" s="47">
        <f t="shared" si="0"/>
        <v>1050300</v>
      </c>
      <c r="J27" s="47"/>
    </row>
    <row r="28" spans="1:10" ht="18.75">
      <c r="A28" s="44" t="s">
        <v>78</v>
      </c>
      <c r="B28" s="45">
        <v>450</v>
      </c>
      <c r="C28" s="32">
        <v>35088.2</v>
      </c>
      <c r="D28" s="32"/>
      <c r="E28" s="204"/>
      <c r="F28" s="204"/>
      <c r="G28" s="36"/>
      <c r="H28" s="36"/>
      <c r="I28" s="47">
        <f t="shared" si="0"/>
        <v>35088.2</v>
      </c>
      <c r="J28" s="47"/>
    </row>
    <row r="29" spans="1:10" ht="18.75">
      <c r="A29" s="44" t="s">
        <v>79</v>
      </c>
      <c r="B29" s="45">
        <v>500</v>
      </c>
      <c r="C29" s="32">
        <v>357000</v>
      </c>
      <c r="D29" s="32"/>
      <c r="E29" s="204"/>
      <c r="F29" s="204"/>
      <c r="G29" s="36">
        <v>590000</v>
      </c>
      <c r="H29" s="36"/>
      <c r="I29" s="47">
        <f t="shared" si="0"/>
        <v>947000</v>
      </c>
      <c r="J29" s="47"/>
    </row>
    <row r="30" spans="1:10" ht="18.75">
      <c r="A30" s="44" t="s">
        <v>130</v>
      </c>
      <c r="B30" s="45">
        <v>550</v>
      </c>
      <c r="C30" s="32">
        <v>0</v>
      </c>
      <c r="D30" s="32"/>
      <c r="E30" s="204"/>
      <c r="F30" s="204"/>
      <c r="G30" s="36"/>
      <c r="H30" s="36"/>
      <c r="I30" s="47">
        <f t="shared" si="0"/>
        <v>0</v>
      </c>
      <c r="J30" s="47"/>
    </row>
    <row r="31" spans="1:10" ht="18.75">
      <c r="A31" s="44" t="s">
        <v>447</v>
      </c>
      <c r="B31" s="45"/>
      <c r="C31" s="32">
        <v>4075000</v>
      </c>
      <c r="D31" s="32"/>
      <c r="E31" s="204"/>
      <c r="F31" s="204"/>
      <c r="G31" s="36">
        <v>449600</v>
      </c>
      <c r="H31" s="36">
        <v>700</v>
      </c>
      <c r="I31" s="47">
        <f t="shared" si="0"/>
        <v>4523900</v>
      </c>
      <c r="J31" s="47"/>
    </row>
    <row r="32" spans="1:10" ht="18.75">
      <c r="A32" s="52" t="s">
        <v>80</v>
      </c>
      <c r="B32" s="45">
        <v>821</v>
      </c>
      <c r="C32" s="32"/>
      <c r="D32" s="32">
        <v>21648834.36</v>
      </c>
      <c r="E32" s="204"/>
      <c r="F32" s="204"/>
      <c r="G32" s="36"/>
      <c r="H32" s="36">
        <v>1022943.5</v>
      </c>
      <c r="I32" s="36"/>
      <c r="J32" s="47">
        <f>SUM(D32+F32+H32-C32-E32-G32)</f>
        <v>22671777.86</v>
      </c>
    </row>
    <row r="33" spans="1:10" ht="18.75">
      <c r="A33" s="44" t="s">
        <v>417</v>
      </c>
      <c r="B33" s="45">
        <v>900</v>
      </c>
      <c r="C33" s="32"/>
      <c r="D33" s="32">
        <v>158909.89</v>
      </c>
      <c r="E33" s="204"/>
      <c r="F33" s="204"/>
      <c r="G33" s="36">
        <v>5371.57</v>
      </c>
      <c r="H33" s="36">
        <v>8518.88</v>
      </c>
      <c r="I33" s="36"/>
      <c r="J33" s="47">
        <f>SUM(D33+F33+H33-C33-E33-G33)</f>
        <v>162057.2</v>
      </c>
    </row>
    <row r="34" spans="1:10" ht="18.75">
      <c r="A34" s="44" t="s">
        <v>366</v>
      </c>
      <c r="B34" s="45"/>
      <c r="C34" s="32"/>
      <c r="D34" s="32">
        <v>0</v>
      </c>
      <c r="E34" s="204"/>
      <c r="F34" s="204"/>
      <c r="G34" s="36"/>
      <c r="H34" s="36"/>
      <c r="I34" s="36"/>
      <c r="J34" s="47">
        <f>SUM(D34+F34+H34-C34-E34-G34)</f>
        <v>0</v>
      </c>
    </row>
    <row r="35" spans="1:10" ht="18.75">
      <c r="A35" s="44" t="s">
        <v>113</v>
      </c>
      <c r="B35" s="45">
        <v>600</v>
      </c>
      <c r="C35" s="32"/>
      <c r="D35" s="32">
        <v>0</v>
      </c>
      <c r="E35" s="204"/>
      <c r="F35" s="204"/>
      <c r="G35" s="36"/>
      <c r="H35" s="36"/>
      <c r="I35" s="36"/>
      <c r="J35" s="47">
        <f>SUM(D35+F35+H35-C35-E35-G35)</f>
        <v>0</v>
      </c>
    </row>
    <row r="36" spans="1:10" ht="18.75">
      <c r="A36" s="44" t="s">
        <v>141</v>
      </c>
      <c r="B36" s="45"/>
      <c r="C36" s="32"/>
      <c r="D36" s="32">
        <v>608209</v>
      </c>
      <c r="E36" s="204"/>
      <c r="F36" s="204"/>
      <c r="G36" s="36"/>
      <c r="H36" s="36"/>
      <c r="I36" s="36"/>
      <c r="J36" s="47">
        <f>SUM(D36+F36+H36-C36-E36-G36)</f>
        <v>608209</v>
      </c>
    </row>
    <row r="37" spans="1:10" ht="18.75">
      <c r="A37" s="52" t="s">
        <v>82</v>
      </c>
      <c r="B37" s="45"/>
      <c r="C37" s="32"/>
      <c r="D37" s="32">
        <v>150500</v>
      </c>
      <c r="E37" s="204">
        <v>150500</v>
      </c>
      <c r="F37" s="204"/>
      <c r="G37" s="36"/>
      <c r="H37" s="36"/>
      <c r="I37" s="36">
        <v>0</v>
      </c>
      <c r="J37" s="47">
        <f>SUM(D37+F37+H37-C37-E37-G37-I37)</f>
        <v>0</v>
      </c>
    </row>
    <row r="38" spans="1:10" ht="18.75">
      <c r="A38" s="52" t="s">
        <v>598</v>
      </c>
      <c r="B38" s="45"/>
      <c r="C38" s="32"/>
      <c r="D38" s="32"/>
      <c r="E38" s="204"/>
      <c r="F38" s="204">
        <v>150500</v>
      </c>
      <c r="G38" s="36"/>
      <c r="H38" s="36"/>
      <c r="I38" s="36"/>
      <c r="J38" s="47">
        <f>SUM(D38+F38+H38-C38-E38-G38-I38)</f>
        <v>150500</v>
      </c>
    </row>
    <row r="39" spans="1:10" ht="18.75">
      <c r="A39" s="52" t="s">
        <v>374</v>
      </c>
      <c r="B39" s="45"/>
      <c r="C39" s="32"/>
      <c r="D39" s="32">
        <v>1034717.23</v>
      </c>
      <c r="E39" s="204"/>
      <c r="F39" s="204"/>
      <c r="G39" s="36"/>
      <c r="H39" s="36"/>
      <c r="I39" s="36">
        <v>0</v>
      </c>
      <c r="J39" s="47">
        <f>SUM(D39+F39+H39-C39-E39-G39-I39)</f>
        <v>1034717.23</v>
      </c>
    </row>
    <row r="40" spans="1:10" ht="18.75">
      <c r="A40" s="52" t="s">
        <v>127</v>
      </c>
      <c r="B40" s="45">
        <v>700</v>
      </c>
      <c r="C40" s="32"/>
      <c r="D40" s="32">
        <v>4074111.75</v>
      </c>
      <c r="E40" s="204"/>
      <c r="F40" s="204"/>
      <c r="G40" s="36"/>
      <c r="H40" s="36"/>
      <c r="I40" s="36">
        <v>0</v>
      </c>
      <c r="J40" s="47">
        <f>SUM(D40+F40+H40-C40-E40-G40)</f>
        <v>4074111.75</v>
      </c>
    </row>
    <row r="41" spans="1:10" ht="18.75">
      <c r="A41" s="52" t="s">
        <v>107</v>
      </c>
      <c r="B41" s="45"/>
      <c r="C41" s="37"/>
      <c r="D41" s="37">
        <v>6310899.66</v>
      </c>
      <c r="E41" s="206"/>
      <c r="F41" s="206"/>
      <c r="G41" s="53"/>
      <c r="H41" s="53"/>
      <c r="I41" s="53"/>
      <c r="J41" s="47">
        <f>SUM(D41+F41+H41-C41-E41-G41)</f>
        <v>6310899.66</v>
      </c>
    </row>
    <row r="42" spans="1:13" ht="19.5" thickBot="1">
      <c r="A42" s="52"/>
      <c r="B42" s="45"/>
      <c r="C42" s="29">
        <f aca="true" t="shared" si="1" ref="C42:H42">SUM(C8:C41)</f>
        <v>33986181.89</v>
      </c>
      <c r="D42" s="29">
        <f t="shared" si="1"/>
        <v>33986181.89</v>
      </c>
      <c r="E42" s="207">
        <f t="shared" si="1"/>
        <v>163500</v>
      </c>
      <c r="F42" s="207">
        <f t="shared" si="1"/>
        <v>163500</v>
      </c>
      <c r="G42" s="35">
        <f t="shared" si="1"/>
        <v>2882744.7399999998</v>
      </c>
      <c r="H42" s="35">
        <f t="shared" si="1"/>
        <v>2882744.74</v>
      </c>
      <c r="I42" s="35">
        <f>SUM(I8:I41)</f>
        <v>35012272.7</v>
      </c>
      <c r="J42" s="35">
        <f>SUM(J8:J41)</f>
        <v>35012272.7</v>
      </c>
      <c r="M42" s="6">
        <f>J42-I42</f>
        <v>0</v>
      </c>
    </row>
    <row r="43" spans="1:10" ht="19.5" thickTop="1">
      <c r="A43" s="33"/>
      <c r="B43" s="54"/>
      <c r="C43" s="30"/>
      <c r="D43" s="30"/>
      <c r="E43" s="34"/>
      <c r="F43" s="34"/>
      <c r="G43" s="34"/>
      <c r="H43" s="34"/>
      <c r="I43" s="34"/>
      <c r="J43" s="34"/>
    </row>
    <row r="44" spans="1:10" ht="18.75">
      <c r="A44" s="4"/>
      <c r="B44" s="4"/>
      <c r="C44" s="4"/>
      <c r="D44" s="4"/>
      <c r="E44" s="55"/>
      <c r="F44" s="55"/>
      <c r="G44" s="55"/>
      <c r="H44" s="55"/>
      <c r="I44" s="4"/>
      <c r="J44" s="4"/>
    </row>
    <row r="45" ht="18.75">
      <c r="C45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8"/>
  <sheetViews>
    <sheetView zoomScale="115" zoomScaleNormal="115" zoomScalePageLayoutView="0" workbookViewId="0" topLeftCell="A1">
      <selection activeCell="G11" sqref="G11"/>
    </sheetView>
  </sheetViews>
  <sheetFormatPr defaultColWidth="9.140625" defaultRowHeight="21.75"/>
  <cols>
    <col min="1" max="1" width="53.8515625" style="12" customWidth="1"/>
    <col min="2" max="2" width="7.7109375" style="303" customWidth="1"/>
    <col min="3" max="3" width="14.00390625" style="218" customWidth="1"/>
    <col min="4" max="4" width="15.28125" style="304" customWidth="1"/>
    <col min="5" max="5" width="13.8515625" style="218" customWidth="1"/>
    <col min="6" max="16384" width="9.140625" style="12" customWidth="1"/>
  </cols>
  <sheetData>
    <row r="1" ht="15.75">
      <c r="E1" s="304" t="s">
        <v>149</v>
      </c>
    </row>
    <row r="2" spans="1:5" ht="15.75">
      <c r="A2" s="522" t="s">
        <v>84</v>
      </c>
      <c r="B2" s="522"/>
      <c r="C2" s="522"/>
      <c r="D2" s="522"/>
      <c r="E2" s="522"/>
    </row>
    <row r="3" spans="1:5" ht="15.75">
      <c r="A3" s="522" t="s">
        <v>150</v>
      </c>
      <c r="B3" s="522"/>
      <c r="C3" s="522"/>
      <c r="D3" s="522"/>
      <c r="E3" s="522"/>
    </row>
    <row r="4" spans="1:5" ht="15.75">
      <c r="A4" s="522" t="s">
        <v>575</v>
      </c>
      <c r="B4" s="522"/>
      <c r="C4" s="522"/>
      <c r="D4" s="522"/>
      <c r="E4" s="522"/>
    </row>
    <row r="5" ht="10.5" customHeight="1"/>
    <row r="6" spans="1:5" ht="15.75">
      <c r="A6" s="305"/>
      <c r="B6" s="306" t="s">
        <v>16</v>
      </c>
      <c r="C6" s="307" t="s">
        <v>22</v>
      </c>
      <c r="D6" s="308" t="s">
        <v>290</v>
      </c>
      <c r="E6" s="307" t="s">
        <v>24</v>
      </c>
    </row>
    <row r="7" spans="1:5" ht="15.75">
      <c r="A7" s="309" t="s">
        <v>151</v>
      </c>
      <c r="B7" s="310"/>
      <c r="C7" s="311"/>
      <c r="D7" s="312"/>
      <c r="E7" s="313"/>
    </row>
    <row r="8" spans="1:5" ht="15.75">
      <c r="A8" s="314" t="s">
        <v>152</v>
      </c>
      <c r="B8" s="315" t="s">
        <v>225</v>
      </c>
      <c r="C8" s="316"/>
      <c r="D8" s="317"/>
      <c r="E8" s="316"/>
    </row>
    <row r="9" spans="1:5" ht="15.75">
      <c r="A9" s="314" t="s">
        <v>153</v>
      </c>
      <c r="B9" s="315" t="s">
        <v>226</v>
      </c>
      <c r="C9" s="316">
        <v>15000</v>
      </c>
      <c r="D9" s="317">
        <v>17307.5</v>
      </c>
      <c r="E9" s="316">
        <v>0</v>
      </c>
    </row>
    <row r="10" spans="1:5" ht="15.75">
      <c r="A10" s="314" t="s">
        <v>154</v>
      </c>
      <c r="B10" s="315" t="s">
        <v>227</v>
      </c>
      <c r="C10" s="316">
        <v>63000</v>
      </c>
      <c r="D10" s="317">
        <v>63497.51</v>
      </c>
      <c r="E10" s="316">
        <v>37.83</v>
      </c>
    </row>
    <row r="11" spans="1:5" ht="15.75">
      <c r="A11" s="314" t="s">
        <v>155</v>
      </c>
      <c r="B11" s="315" t="s">
        <v>228</v>
      </c>
      <c r="C11" s="316">
        <v>0</v>
      </c>
      <c r="D11" s="317"/>
      <c r="E11" s="316">
        <v>0</v>
      </c>
    </row>
    <row r="12" spans="1:5" ht="15.75">
      <c r="A12" s="314" t="s">
        <v>156</v>
      </c>
      <c r="B12" s="315" t="s">
        <v>229</v>
      </c>
      <c r="C12" s="316">
        <v>0</v>
      </c>
      <c r="D12" s="317"/>
      <c r="E12" s="316">
        <v>0</v>
      </c>
    </row>
    <row r="13" spans="1:5" ht="15.75">
      <c r="A13" s="314" t="s">
        <v>158</v>
      </c>
      <c r="B13" s="315" t="s">
        <v>230</v>
      </c>
      <c r="C13" s="316">
        <v>0</v>
      </c>
      <c r="D13" s="317"/>
      <c r="E13" s="316">
        <v>0</v>
      </c>
    </row>
    <row r="14" spans="1:5" ht="15.75">
      <c r="A14" s="318" t="s">
        <v>157</v>
      </c>
      <c r="B14" s="319" t="s">
        <v>231</v>
      </c>
      <c r="C14" s="320">
        <v>0</v>
      </c>
      <c r="D14" s="321"/>
      <c r="E14" s="322">
        <v>0</v>
      </c>
    </row>
    <row r="15" spans="1:5" ht="15.75">
      <c r="A15" s="323" t="s">
        <v>65</v>
      </c>
      <c r="B15" s="306"/>
      <c r="C15" s="324">
        <f>SUM(C8:C14)</f>
        <v>78000</v>
      </c>
      <c r="D15" s="324">
        <f>SUM(D8:D14)</f>
        <v>80805.01000000001</v>
      </c>
      <c r="E15" s="324">
        <f>SUM(E8:E14)</f>
        <v>37.83</v>
      </c>
    </row>
    <row r="16" spans="1:5" ht="15.75">
      <c r="A16" s="309" t="s">
        <v>159</v>
      </c>
      <c r="B16" s="325" t="s">
        <v>232</v>
      </c>
      <c r="C16" s="326"/>
      <c r="D16" s="234"/>
      <c r="E16" s="313"/>
    </row>
    <row r="17" spans="1:5" ht="15.75">
      <c r="A17" s="314" t="s">
        <v>160</v>
      </c>
      <c r="B17" s="315" t="s">
        <v>233</v>
      </c>
      <c r="C17" s="316"/>
      <c r="D17" s="317"/>
      <c r="E17" s="316">
        <v>0</v>
      </c>
    </row>
    <row r="18" spans="1:5" ht="15.75">
      <c r="A18" s="314" t="s">
        <v>161</v>
      </c>
      <c r="B18" s="315" t="s">
        <v>234</v>
      </c>
      <c r="C18" s="316"/>
      <c r="D18" s="317"/>
      <c r="E18" s="316">
        <v>0</v>
      </c>
    </row>
    <row r="19" spans="1:5" ht="15.75">
      <c r="A19" s="314" t="s">
        <v>162</v>
      </c>
      <c r="B19" s="315" t="s">
        <v>235</v>
      </c>
      <c r="C19" s="316"/>
      <c r="D19" s="317"/>
      <c r="E19" s="316">
        <v>0</v>
      </c>
    </row>
    <row r="20" spans="1:5" ht="15.75">
      <c r="A20" s="314" t="s">
        <v>163</v>
      </c>
      <c r="B20" s="315" t="s">
        <v>236</v>
      </c>
      <c r="C20" s="316"/>
      <c r="D20" s="317"/>
      <c r="E20" s="316"/>
    </row>
    <row r="21" spans="1:5" ht="15.75">
      <c r="A21" s="314" t="s">
        <v>164</v>
      </c>
      <c r="B21" s="315" t="s">
        <v>237</v>
      </c>
      <c r="C21" s="316">
        <v>2000</v>
      </c>
      <c r="D21" s="317">
        <v>1050</v>
      </c>
      <c r="E21" s="316">
        <v>49</v>
      </c>
    </row>
    <row r="22" spans="1:5" ht="15.75">
      <c r="A22" s="314" t="s">
        <v>165</v>
      </c>
      <c r="B22" s="315" t="s">
        <v>238</v>
      </c>
      <c r="C22" s="316"/>
      <c r="D22" s="317"/>
      <c r="E22" s="316"/>
    </row>
    <row r="23" spans="1:5" ht="15.75">
      <c r="A23" s="314" t="s">
        <v>166</v>
      </c>
      <c r="B23" s="315" t="s">
        <v>239</v>
      </c>
      <c r="C23" s="316"/>
      <c r="D23" s="317"/>
      <c r="E23" s="316">
        <v>0</v>
      </c>
    </row>
    <row r="24" spans="1:5" ht="15.75">
      <c r="A24" s="314" t="s">
        <v>167</v>
      </c>
      <c r="B24" s="315" t="s">
        <v>240</v>
      </c>
      <c r="C24" s="316"/>
      <c r="D24" s="317"/>
      <c r="E24" s="316"/>
    </row>
    <row r="25" spans="1:5" ht="15.75">
      <c r="A25" s="314" t="s">
        <v>168</v>
      </c>
      <c r="B25" s="315"/>
      <c r="C25" s="316"/>
      <c r="D25" s="317"/>
      <c r="E25" s="316"/>
    </row>
    <row r="26" spans="1:5" ht="15.75">
      <c r="A26" s="314" t="s">
        <v>169</v>
      </c>
      <c r="B26" s="315" t="s">
        <v>241</v>
      </c>
      <c r="C26" s="316"/>
      <c r="D26" s="317"/>
      <c r="E26" s="316"/>
    </row>
    <row r="27" spans="1:5" ht="15.75">
      <c r="A27" s="314" t="s">
        <v>170</v>
      </c>
      <c r="B27" s="315" t="s">
        <v>242</v>
      </c>
      <c r="C27" s="316">
        <v>200</v>
      </c>
      <c r="D27" s="317">
        <v>270</v>
      </c>
      <c r="E27" s="316">
        <v>0</v>
      </c>
    </row>
    <row r="28" spans="1:5" ht="15.75">
      <c r="A28" s="314" t="s">
        <v>171</v>
      </c>
      <c r="B28" s="315"/>
      <c r="C28" s="316"/>
      <c r="D28" s="317"/>
      <c r="E28" s="316"/>
    </row>
    <row r="29" spans="1:5" ht="15.75">
      <c r="A29" s="314" t="s">
        <v>172</v>
      </c>
      <c r="B29" s="315" t="s">
        <v>243</v>
      </c>
      <c r="C29" s="316"/>
      <c r="D29" s="317"/>
      <c r="E29" s="316">
        <v>0</v>
      </c>
    </row>
    <row r="30" spans="1:5" ht="15.75">
      <c r="A30" s="314" t="s">
        <v>173</v>
      </c>
      <c r="B30" s="315" t="s">
        <v>244</v>
      </c>
      <c r="C30" s="316"/>
      <c r="D30" s="317"/>
      <c r="E30" s="316">
        <v>0</v>
      </c>
    </row>
    <row r="31" spans="1:5" ht="15.75">
      <c r="A31" s="314" t="s">
        <v>174</v>
      </c>
      <c r="B31" s="315" t="s">
        <v>245</v>
      </c>
      <c r="C31" s="316"/>
      <c r="D31" s="317"/>
      <c r="E31" s="316">
        <v>0</v>
      </c>
    </row>
    <row r="32" spans="1:5" ht="15.75">
      <c r="A32" s="314" t="s">
        <v>175</v>
      </c>
      <c r="B32" s="315" t="s">
        <v>246</v>
      </c>
      <c r="C32" s="316"/>
      <c r="D32" s="317"/>
      <c r="E32" s="316">
        <v>0</v>
      </c>
    </row>
    <row r="33" spans="1:5" ht="15.75">
      <c r="A33" s="314" t="s">
        <v>176</v>
      </c>
      <c r="B33" s="315" t="s">
        <v>247</v>
      </c>
      <c r="C33" s="316"/>
      <c r="D33" s="317"/>
      <c r="E33" s="316">
        <v>0</v>
      </c>
    </row>
    <row r="34" spans="1:5" ht="15.75">
      <c r="A34" s="314" t="s">
        <v>178</v>
      </c>
      <c r="B34" s="315" t="s">
        <v>248</v>
      </c>
      <c r="C34" s="316"/>
      <c r="D34" s="317"/>
      <c r="E34" s="316">
        <v>0</v>
      </c>
    </row>
    <row r="35" spans="1:5" ht="15.75">
      <c r="A35" s="314" t="s">
        <v>177</v>
      </c>
      <c r="B35" s="315" t="s">
        <v>249</v>
      </c>
      <c r="C35" s="316">
        <v>2000</v>
      </c>
      <c r="D35" s="317">
        <v>400</v>
      </c>
      <c r="E35" s="316">
        <v>0</v>
      </c>
    </row>
    <row r="36" spans="1:5" ht="15.75">
      <c r="A36" s="314" t="s">
        <v>179</v>
      </c>
      <c r="B36" s="315" t="s">
        <v>250</v>
      </c>
      <c r="C36" s="316"/>
      <c r="D36" s="317"/>
      <c r="E36" s="316">
        <v>0</v>
      </c>
    </row>
    <row r="37" spans="1:5" ht="15.75">
      <c r="A37" s="314" t="s">
        <v>180</v>
      </c>
      <c r="B37" s="315" t="s">
        <v>251</v>
      </c>
      <c r="C37" s="316"/>
      <c r="D37" s="317"/>
      <c r="E37" s="316">
        <v>0</v>
      </c>
    </row>
    <row r="38" spans="1:5" ht="15.75">
      <c r="A38" s="314" t="s">
        <v>181</v>
      </c>
      <c r="B38" s="315" t="s">
        <v>252</v>
      </c>
      <c r="C38" s="316">
        <v>95000</v>
      </c>
      <c r="D38" s="317">
        <v>37110</v>
      </c>
      <c r="E38" s="316">
        <v>0</v>
      </c>
    </row>
    <row r="39" spans="1:5" ht="15.75">
      <c r="A39" s="314" t="s">
        <v>182</v>
      </c>
      <c r="B39" s="315" t="s">
        <v>253</v>
      </c>
      <c r="C39" s="316"/>
      <c r="D39" s="317"/>
      <c r="E39" s="316"/>
    </row>
    <row r="40" spans="1:5" ht="15.75">
      <c r="A40" s="314" t="s">
        <v>183</v>
      </c>
      <c r="B40" s="315" t="s">
        <v>254</v>
      </c>
      <c r="C40" s="316">
        <v>5000</v>
      </c>
      <c r="D40" s="317">
        <v>3040</v>
      </c>
      <c r="E40" s="316">
        <v>1500</v>
      </c>
    </row>
    <row r="41" spans="1:5" ht="15.75">
      <c r="A41" s="314" t="s">
        <v>184</v>
      </c>
      <c r="B41" s="315" t="s">
        <v>255</v>
      </c>
      <c r="C41" s="316"/>
      <c r="D41" s="317"/>
      <c r="E41" s="316">
        <v>0</v>
      </c>
    </row>
    <row r="42" spans="1:5" ht="15.75">
      <c r="A42" s="314" t="s">
        <v>185</v>
      </c>
      <c r="B42" s="315" t="s">
        <v>256</v>
      </c>
      <c r="C42" s="316"/>
      <c r="D42" s="317"/>
      <c r="E42" s="316">
        <v>0</v>
      </c>
    </row>
    <row r="43" spans="1:5" ht="15.75">
      <c r="A43" s="314" t="s">
        <v>186</v>
      </c>
      <c r="B43" s="315"/>
      <c r="C43" s="316"/>
      <c r="D43" s="317"/>
      <c r="E43" s="316">
        <v>0</v>
      </c>
    </row>
    <row r="44" spans="1:5" ht="15.75">
      <c r="A44" s="314" t="s">
        <v>187</v>
      </c>
      <c r="B44" s="315" t="s">
        <v>257</v>
      </c>
      <c r="C44" s="316"/>
      <c r="D44" s="317"/>
      <c r="E44" s="316">
        <v>0</v>
      </c>
    </row>
    <row r="45" spans="1:5" ht="15.75">
      <c r="A45" s="314" t="s">
        <v>188</v>
      </c>
      <c r="B45" s="315" t="s">
        <v>258</v>
      </c>
      <c r="C45" s="316"/>
      <c r="D45" s="317">
        <v>500</v>
      </c>
      <c r="E45" s="316">
        <v>20</v>
      </c>
    </row>
    <row r="46" spans="1:5" ht="15.75">
      <c r="A46" s="314" t="s">
        <v>189</v>
      </c>
      <c r="B46" s="315" t="s">
        <v>259</v>
      </c>
      <c r="C46" s="316"/>
      <c r="D46" s="317"/>
      <c r="E46" s="316">
        <v>0</v>
      </c>
    </row>
    <row r="47" spans="1:5" ht="15.75">
      <c r="A47" s="318" t="s">
        <v>190</v>
      </c>
      <c r="B47" s="315" t="s">
        <v>260</v>
      </c>
      <c r="C47" s="316"/>
      <c r="D47" s="317"/>
      <c r="E47" s="316">
        <v>0</v>
      </c>
    </row>
    <row r="48" spans="1:5" ht="15.75">
      <c r="A48" s="318" t="s">
        <v>378</v>
      </c>
      <c r="B48" s="315" t="s">
        <v>377</v>
      </c>
      <c r="C48" s="316">
        <v>1000</v>
      </c>
      <c r="D48" s="317">
        <v>4270</v>
      </c>
      <c r="E48" s="316">
        <v>320</v>
      </c>
    </row>
    <row r="49" spans="1:5" ht="15.75">
      <c r="A49" s="318" t="s">
        <v>521</v>
      </c>
      <c r="B49" s="325"/>
      <c r="C49" s="326"/>
      <c r="D49" s="234">
        <v>1600</v>
      </c>
      <c r="E49" s="322"/>
    </row>
    <row r="50" spans="1:5" ht="15.75">
      <c r="A50" s="323" t="s">
        <v>65</v>
      </c>
      <c r="B50" s="306"/>
      <c r="C50" s="324">
        <f>SUM(C17:C48)</f>
        <v>105200</v>
      </c>
      <c r="D50" s="324">
        <f>SUM(D17:D49)</f>
        <v>48240</v>
      </c>
      <c r="E50" s="324">
        <f>SUM(E17:E49)</f>
        <v>1889</v>
      </c>
    </row>
    <row r="51" spans="1:5" ht="15.75">
      <c r="A51" s="309" t="s">
        <v>191</v>
      </c>
      <c r="B51" s="310"/>
      <c r="C51" s="311"/>
      <c r="D51" s="312"/>
      <c r="E51" s="313"/>
    </row>
    <row r="52" spans="1:5" ht="15.75">
      <c r="A52" s="314" t="s">
        <v>192</v>
      </c>
      <c r="B52" s="315" t="s">
        <v>261</v>
      </c>
      <c r="C52" s="316"/>
      <c r="D52" s="317"/>
      <c r="E52" s="316">
        <v>0</v>
      </c>
    </row>
    <row r="53" spans="1:5" ht="15.75">
      <c r="A53" s="314" t="s">
        <v>193</v>
      </c>
      <c r="B53" s="315" t="s">
        <v>262</v>
      </c>
      <c r="C53" s="316"/>
      <c r="D53" s="317"/>
      <c r="E53" s="316">
        <v>0</v>
      </c>
    </row>
    <row r="54" spans="1:5" ht="15.75">
      <c r="A54" s="314" t="s">
        <v>194</v>
      </c>
      <c r="B54" s="315" t="s">
        <v>263</v>
      </c>
      <c r="C54" s="316">
        <v>48000</v>
      </c>
      <c r="D54" s="317">
        <v>125309.25</v>
      </c>
      <c r="E54" s="316">
        <v>0</v>
      </c>
    </row>
    <row r="55" spans="1:5" ht="15.75">
      <c r="A55" s="314" t="s">
        <v>195</v>
      </c>
      <c r="B55" s="315" t="s">
        <v>264</v>
      </c>
      <c r="C55" s="316">
        <v>15000</v>
      </c>
      <c r="D55" s="317">
        <v>18000</v>
      </c>
      <c r="E55" s="316">
        <v>0</v>
      </c>
    </row>
    <row r="56" spans="1:5" ht="15.75">
      <c r="A56" s="318" t="s">
        <v>196</v>
      </c>
      <c r="B56" s="319" t="s">
        <v>265</v>
      </c>
      <c r="C56" s="320"/>
      <c r="D56" s="321"/>
      <c r="E56" s="322">
        <v>0</v>
      </c>
    </row>
    <row r="57" spans="1:5" ht="15.75">
      <c r="A57" s="323" t="s">
        <v>65</v>
      </c>
      <c r="B57" s="306"/>
      <c r="C57" s="324">
        <f>SUM(C52:C56)</f>
        <v>63000</v>
      </c>
      <c r="D57" s="324">
        <f>SUM(D52:D56)</f>
        <v>143309.25</v>
      </c>
      <c r="E57" s="324">
        <f>SUM(E52:E56)</f>
        <v>0</v>
      </c>
    </row>
    <row r="58" spans="1:5" ht="15.75">
      <c r="A58" s="309" t="s">
        <v>197</v>
      </c>
      <c r="B58" s="310" t="s">
        <v>266</v>
      </c>
      <c r="C58" s="311"/>
      <c r="D58" s="312"/>
      <c r="E58" s="313"/>
    </row>
    <row r="59" spans="1:5" ht="15.75">
      <c r="A59" s="314" t="s">
        <v>198</v>
      </c>
      <c r="B59" s="315" t="s">
        <v>267</v>
      </c>
      <c r="C59" s="316"/>
      <c r="D59" s="317"/>
      <c r="E59" s="316">
        <v>0</v>
      </c>
    </row>
    <row r="60" spans="1:5" ht="15.75">
      <c r="A60" s="314" t="s">
        <v>199</v>
      </c>
      <c r="B60" s="315" t="s">
        <v>268</v>
      </c>
      <c r="C60" s="316"/>
      <c r="D60" s="317"/>
      <c r="E60" s="316">
        <v>0</v>
      </c>
    </row>
    <row r="61" spans="1:5" ht="15.75">
      <c r="A61" s="318" t="s">
        <v>200</v>
      </c>
      <c r="B61" s="319" t="s">
        <v>269</v>
      </c>
      <c r="C61" s="320"/>
      <c r="D61" s="321"/>
      <c r="E61" s="322">
        <v>0</v>
      </c>
    </row>
    <row r="62" spans="1:5" ht="15.75">
      <c r="A62" s="216" t="s">
        <v>65</v>
      </c>
      <c r="B62" s="306"/>
      <c r="C62" s="324">
        <f>SUM(C59:C61)</f>
        <v>0</v>
      </c>
      <c r="D62" s="324">
        <f>SUM(D59:D61)</f>
        <v>0</v>
      </c>
      <c r="E62" s="324">
        <f>SUM(E59:E61)</f>
        <v>0</v>
      </c>
    </row>
    <row r="63" spans="1:5" ht="15.75">
      <c r="A63" s="327" t="s">
        <v>201</v>
      </c>
      <c r="B63" s="310"/>
      <c r="C63" s="311"/>
      <c r="D63" s="312"/>
      <c r="E63" s="313"/>
    </row>
    <row r="64" spans="1:5" ht="15.75">
      <c r="A64" s="314" t="s">
        <v>202</v>
      </c>
      <c r="B64" s="315" t="s">
        <v>270</v>
      </c>
      <c r="C64" s="316"/>
      <c r="D64" s="317"/>
      <c r="E64" s="316">
        <v>0</v>
      </c>
    </row>
    <row r="65" spans="1:5" ht="15.75">
      <c r="A65" s="314" t="s">
        <v>203</v>
      </c>
      <c r="B65" s="315" t="s">
        <v>271</v>
      </c>
      <c r="C65" s="316">
        <v>155000</v>
      </c>
      <c r="D65" s="317">
        <v>79800</v>
      </c>
      <c r="E65" s="326">
        <v>0</v>
      </c>
    </row>
    <row r="66" spans="1:5" ht="15.75">
      <c r="A66" s="314" t="s">
        <v>204</v>
      </c>
      <c r="B66" s="315" t="s">
        <v>272</v>
      </c>
      <c r="C66" s="316"/>
      <c r="D66" s="317"/>
      <c r="E66" s="316">
        <v>0</v>
      </c>
    </row>
    <row r="67" spans="1:5" ht="15.75">
      <c r="A67" s="314" t="s">
        <v>205</v>
      </c>
      <c r="B67" s="315" t="s">
        <v>273</v>
      </c>
      <c r="C67" s="316"/>
      <c r="D67" s="317"/>
      <c r="E67" s="316">
        <v>0</v>
      </c>
    </row>
    <row r="68" spans="1:5" ht="15.75">
      <c r="A68" s="314" t="s">
        <v>206</v>
      </c>
      <c r="B68" s="315" t="s">
        <v>274</v>
      </c>
      <c r="C68" s="316"/>
      <c r="D68" s="317"/>
      <c r="E68" s="316">
        <v>0</v>
      </c>
    </row>
    <row r="69" spans="1:5" ht="15.75">
      <c r="A69" s="314" t="s">
        <v>207</v>
      </c>
      <c r="B69" s="315" t="s">
        <v>275</v>
      </c>
      <c r="C69" s="316"/>
      <c r="D69" s="317"/>
      <c r="E69" s="316">
        <v>0</v>
      </c>
    </row>
    <row r="70" spans="1:5" ht="15.75">
      <c r="A70" s="318" t="s">
        <v>208</v>
      </c>
      <c r="B70" s="319" t="s">
        <v>276</v>
      </c>
      <c r="C70" s="320">
        <v>75000</v>
      </c>
      <c r="D70" s="321"/>
      <c r="E70" s="322">
        <v>0</v>
      </c>
    </row>
    <row r="71" spans="1:5" ht="15.75">
      <c r="A71" s="323" t="s">
        <v>65</v>
      </c>
      <c r="B71" s="306"/>
      <c r="C71" s="324">
        <f>SUM(C64:C70)</f>
        <v>230000</v>
      </c>
      <c r="D71" s="324">
        <f>SUM(D64:D70)</f>
        <v>79800</v>
      </c>
      <c r="E71" s="324">
        <f>SUM(E64:E70)</f>
        <v>0</v>
      </c>
    </row>
    <row r="72" spans="1:5" ht="15.75">
      <c r="A72" s="309" t="s">
        <v>209</v>
      </c>
      <c r="B72" s="310" t="s">
        <v>277</v>
      </c>
      <c r="C72" s="311"/>
      <c r="D72" s="312"/>
      <c r="E72" s="313"/>
    </row>
    <row r="73" spans="1:5" ht="15.75">
      <c r="A73" s="318" t="s">
        <v>210</v>
      </c>
      <c r="B73" s="319" t="s">
        <v>278</v>
      </c>
      <c r="C73" s="320"/>
      <c r="D73" s="321"/>
      <c r="E73" s="328"/>
    </row>
    <row r="74" spans="1:5" ht="15.75">
      <c r="A74" s="323" t="s">
        <v>65</v>
      </c>
      <c r="B74" s="306"/>
      <c r="C74" s="324">
        <f>SUM(C73)</f>
        <v>0</v>
      </c>
      <c r="D74" s="324">
        <f>SUM(D73)</f>
        <v>0</v>
      </c>
      <c r="E74" s="324">
        <f>SUM(E73)</f>
        <v>0</v>
      </c>
    </row>
    <row r="75" spans="1:5" ht="15.75">
      <c r="A75" s="309" t="s">
        <v>211</v>
      </c>
      <c r="B75" s="310" t="s">
        <v>279</v>
      </c>
      <c r="C75" s="311"/>
      <c r="D75" s="312"/>
      <c r="E75" s="313"/>
    </row>
    <row r="76" spans="1:5" ht="15.75">
      <c r="A76" s="329" t="s">
        <v>214</v>
      </c>
      <c r="B76" s="315" t="s">
        <v>280</v>
      </c>
      <c r="C76" s="316"/>
      <c r="D76" s="317">
        <v>0</v>
      </c>
      <c r="E76" s="316">
        <v>0</v>
      </c>
    </row>
    <row r="77" spans="1:5" ht="15.75">
      <c r="A77" s="329" t="s">
        <v>212</v>
      </c>
      <c r="B77" s="315"/>
      <c r="C77" s="316">
        <v>1500000</v>
      </c>
      <c r="D77" s="317">
        <v>1553073.39</v>
      </c>
      <c r="E77" s="330">
        <v>137759.96</v>
      </c>
    </row>
    <row r="78" spans="1:5" ht="15.75">
      <c r="A78" s="329" t="s">
        <v>213</v>
      </c>
      <c r="B78" s="315"/>
      <c r="C78" s="316">
        <v>5100000</v>
      </c>
      <c r="D78" s="317">
        <v>7230018.06</v>
      </c>
      <c r="E78" s="330">
        <v>643691.92</v>
      </c>
    </row>
    <row r="79" spans="1:5" ht="15.75">
      <c r="A79" s="329" t="s">
        <v>215</v>
      </c>
      <c r="B79" s="315" t="s">
        <v>281</v>
      </c>
      <c r="C79" s="316">
        <v>55000</v>
      </c>
      <c r="D79" s="317">
        <v>80239.07</v>
      </c>
      <c r="E79" s="316">
        <v>17452.45</v>
      </c>
    </row>
    <row r="80" spans="1:5" ht="15.75">
      <c r="A80" s="329" t="s">
        <v>216</v>
      </c>
      <c r="B80" s="315" t="s">
        <v>282</v>
      </c>
      <c r="C80" s="316">
        <v>695000</v>
      </c>
      <c r="D80" s="317">
        <v>661968.44</v>
      </c>
      <c r="E80" s="330">
        <v>61035.37</v>
      </c>
    </row>
    <row r="81" spans="1:5" ht="15.75">
      <c r="A81" s="329" t="s">
        <v>217</v>
      </c>
      <c r="B81" s="315" t="s">
        <v>283</v>
      </c>
      <c r="C81" s="316">
        <v>1750000</v>
      </c>
      <c r="D81" s="317">
        <v>1445737.22</v>
      </c>
      <c r="E81" s="330">
        <v>136462.52</v>
      </c>
    </row>
    <row r="82" spans="1:5" ht="15.75">
      <c r="A82" s="329" t="s">
        <v>218</v>
      </c>
      <c r="B82" s="315" t="s">
        <v>285</v>
      </c>
      <c r="C82" s="316"/>
      <c r="D82" s="317"/>
      <c r="E82" s="316"/>
    </row>
    <row r="83" spans="1:5" ht="15.75">
      <c r="A83" s="329" t="s">
        <v>441</v>
      </c>
      <c r="B83" s="315" t="s">
        <v>286</v>
      </c>
      <c r="C83" s="316">
        <v>315000</v>
      </c>
      <c r="D83" s="317">
        <v>185761</v>
      </c>
      <c r="E83" s="330">
        <v>15536</v>
      </c>
    </row>
    <row r="84" spans="1:5" ht="15.75">
      <c r="A84" s="329" t="s">
        <v>219</v>
      </c>
      <c r="B84" s="315" t="s">
        <v>284</v>
      </c>
      <c r="C84" s="316"/>
      <c r="D84" s="317"/>
      <c r="E84" s="316"/>
    </row>
    <row r="85" spans="1:5" ht="15.75">
      <c r="A85" s="329" t="s">
        <v>220</v>
      </c>
      <c r="B85" s="315" t="s">
        <v>287</v>
      </c>
      <c r="C85" s="316">
        <v>55000</v>
      </c>
      <c r="D85" s="317">
        <v>32361.02</v>
      </c>
      <c r="E85" s="330">
        <v>9078.45</v>
      </c>
    </row>
    <row r="86" spans="1:5" ht="15.75">
      <c r="A86" s="329" t="s">
        <v>221</v>
      </c>
      <c r="B86" s="315" t="s">
        <v>288</v>
      </c>
      <c r="C86" s="316">
        <v>35000</v>
      </c>
      <c r="D86" s="317">
        <v>50136.4</v>
      </c>
      <c r="E86" s="330">
        <v>0</v>
      </c>
    </row>
    <row r="87" spans="1:5" ht="15.75">
      <c r="A87" s="331" t="s">
        <v>222</v>
      </c>
      <c r="B87" s="319"/>
      <c r="C87" s="320"/>
      <c r="D87" s="321"/>
      <c r="E87" s="322"/>
    </row>
    <row r="88" spans="1:5" ht="15.75">
      <c r="A88" s="323" t="s">
        <v>65</v>
      </c>
      <c r="B88" s="306"/>
      <c r="C88" s="324">
        <f>SUM(C76:C87)</f>
        <v>9505000</v>
      </c>
      <c r="D88" s="324">
        <f>SUM(D76:D87)</f>
        <v>11239294.6</v>
      </c>
      <c r="E88" s="324">
        <f>SUM(E76:E87)</f>
        <v>1021016.6699999999</v>
      </c>
    </row>
    <row r="89" spans="1:5" ht="15.75">
      <c r="A89" s="309" t="s">
        <v>223</v>
      </c>
      <c r="B89" s="310"/>
      <c r="C89" s="311"/>
      <c r="D89" s="312"/>
      <c r="E89" s="313"/>
    </row>
    <row r="90" spans="1:5" ht="15.75">
      <c r="A90" s="314" t="s">
        <v>224</v>
      </c>
      <c r="B90" s="315">
        <v>2002</v>
      </c>
      <c r="C90" s="316">
        <v>5904000</v>
      </c>
      <c r="D90" s="317">
        <v>5356329</v>
      </c>
      <c r="E90" s="316"/>
    </row>
    <row r="91" spans="1:5" ht="15.75">
      <c r="A91" s="323" t="s">
        <v>65</v>
      </c>
      <c r="B91" s="306"/>
      <c r="C91" s="324">
        <f>SUM(C90)</f>
        <v>5904000</v>
      </c>
      <c r="D91" s="324">
        <f>SUM(D90)</f>
        <v>5356329</v>
      </c>
      <c r="E91" s="324">
        <f>SUM(E90)</f>
        <v>0</v>
      </c>
    </row>
    <row r="92" spans="1:5" ht="15.75">
      <c r="A92" s="323" t="s">
        <v>456</v>
      </c>
      <c r="B92" s="306"/>
      <c r="C92" s="324">
        <f>SUM(C15+C50+C57+C62+C71+C74+C88+C91)</f>
        <v>15885200</v>
      </c>
      <c r="D92" s="324">
        <f>SUM(D15+D50+D57+D62+D71+D74+D88+D91)</f>
        <v>16947777.86</v>
      </c>
      <c r="E92" s="324">
        <f>SUM(E15+E50+E57+E62+E71+E74+E88+E91)</f>
        <v>1022943.4999999999</v>
      </c>
    </row>
    <row r="93" spans="1:5" ht="15.75">
      <c r="A93" s="309" t="s">
        <v>453</v>
      </c>
      <c r="B93" s="325"/>
      <c r="C93" s="326"/>
      <c r="D93" s="312"/>
      <c r="E93" s="311"/>
    </row>
    <row r="94" spans="1:5" ht="15.75">
      <c r="A94" s="314" t="s">
        <v>454</v>
      </c>
      <c r="B94" s="319" t="s">
        <v>289</v>
      </c>
      <c r="C94" s="320"/>
      <c r="D94" s="317">
        <v>5313500</v>
      </c>
      <c r="E94" s="330"/>
    </row>
    <row r="95" spans="1:5" ht="15.75">
      <c r="A95" s="314" t="s">
        <v>455</v>
      </c>
      <c r="B95" s="319" t="s">
        <v>289</v>
      </c>
      <c r="C95" s="320"/>
      <c r="D95" s="321">
        <v>410500</v>
      </c>
      <c r="E95" s="330"/>
    </row>
    <row r="96" spans="1:5" ht="15.75">
      <c r="A96" s="314"/>
      <c r="B96" s="315"/>
      <c r="C96" s="316"/>
      <c r="D96" s="317"/>
      <c r="E96" s="316"/>
    </row>
    <row r="97" spans="1:5" ht="15.75">
      <c r="A97" s="314"/>
      <c r="B97" s="315"/>
      <c r="C97" s="316"/>
      <c r="D97" s="317"/>
      <c r="E97" s="316"/>
    </row>
    <row r="98" spans="1:5" ht="15.75">
      <c r="A98" s="314"/>
      <c r="B98" s="325"/>
      <c r="C98" s="326"/>
      <c r="D98" s="234"/>
      <c r="E98" s="326"/>
    </row>
    <row r="99" spans="1:5" ht="15.75">
      <c r="A99" s="323" t="s">
        <v>65</v>
      </c>
      <c r="B99" s="306"/>
      <c r="C99" s="324">
        <f>SUM(C93:C98)</f>
        <v>0</v>
      </c>
      <c r="D99" s="324">
        <f>SUM(D93:D98)</f>
        <v>5724000</v>
      </c>
      <c r="E99" s="324">
        <f>SUM(E93:E98)</f>
        <v>0</v>
      </c>
    </row>
    <row r="100" spans="1:5" ht="15.75">
      <c r="A100" s="332" t="s">
        <v>125</v>
      </c>
      <c r="B100" s="333"/>
      <c r="C100" s="324">
        <f>SUM(C15,C50,C57,C62,C71,C74,C88,C99,C91)</f>
        <v>15885200</v>
      </c>
      <c r="D100" s="324">
        <f>SUM(D15,D50,D57,D62,D71,D74,D88,D99,D91)</f>
        <v>22671777.86</v>
      </c>
      <c r="E100" s="324">
        <f>SUM(E15,E50,E57,E62,E71,E74,E88,E99,E91)</f>
        <v>1022943.4999999999</v>
      </c>
    </row>
    <row r="118" ht="15.75">
      <c r="D118" s="304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"/>
  <sheetViews>
    <sheetView tabSelected="1" zoomScale="130" zoomScaleNormal="130" zoomScalePageLayoutView="0" workbookViewId="0" topLeftCell="A1">
      <selection activeCell="I13" sqref="I13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23" t="s">
        <v>84</v>
      </c>
      <c r="B1" s="523"/>
      <c r="C1" s="523"/>
      <c r="D1" s="523"/>
      <c r="E1" s="523"/>
      <c r="F1" s="523"/>
      <c r="G1" s="523"/>
      <c r="H1" s="523"/>
    </row>
    <row r="2" spans="1:8" ht="21">
      <c r="A2" s="523" t="s">
        <v>410</v>
      </c>
      <c r="B2" s="523"/>
      <c r="C2" s="523"/>
      <c r="D2" s="523"/>
      <c r="E2" s="523"/>
      <c r="F2" s="523"/>
      <c r="G2" s="523"/>
      <c r="H2" s="523"/>
    </row>
    <row r="4" spans="1:8" ht="18.75">
      <c r="A4" s="1" t="s">
        <v>516</v>
      </c>
      <c r="E4" s="334" t="s">
        <v>416</v>
      </c>
      <c r="F4" s="334" t="s">
        <v>414</v>
      </c>
      <c r="G4" s="334" t="s">
        <v>415</v>
      </c>
      <c r="H4" s="334" t="s">
        <v>132</v>
      </c>
    </row>
    <row r="5" spans="2:8" ht="18.75">
      <c r="B5" s="1" t="s">
        <v>411</v>
      </c>
      <c r="E5" s="335">
        <v>5371.57</v>
      </c>
      <c r="F5" s="335">
        <v>8514.21</v>
      </c>
      <c r="G5" s="335">
        <v>5371.57</v>
      </c>
      <c r="H5" s="335">
        <f aca="true" t="shared" si="0" ref="H5:H10">E5+F5-G5</f>
        <v>8514.21</v>
      </c>
    </row>
    <row r="6" spans="2:8" ht="18.75">
      <c r="B6" s="1" t="s">
        <v>66</v>
      </c>
      <c r="E6" s="335">
        <v>145695</v>
      </c>
      <c r="F6" s="335">
        <v>0</v>
      </c>
      <c r="G6" s="335">
        <v>0</v>
      </c>
      <c r="H6" s="335">
        <f t="shared" si="0"/>
        <v>145695</v>
      </c>
    </row>
    <row r="7" spans="2:8" ht="18.75">
      <c r="B7" s="1" t="s">
        <v>412</v>
      </c>
      <c r="E7" s="335">
        <v>3565.14</v>
      </c>
      <c r="F7" s="335">
        <v>2.12</v>
      </c>
      <c r="G7" s="335"/>
      <c r="H7" s="335">
        <f t="shared" si="0"/>
        <v>3567.2599999999998</v>
      </c>
    </row>
    <row r="8" spans="2:8" ht="18.75">
      <c r="B8" s="1" t="s">
        <v>413</v>
      </c>
      <c r="E8" s="335">
        <v>4278.18</v>
      </c>
      <c r="F8" s="335">
        <v>2.55</v>
      </c>
      <c r="G8" s="335"/>
      <c r="H8" s="335">
        <f t="shared" si="0"/>
        <v>4280.7300000000005</v>
      </c>
    </row>
    <row r="9" spans="2:8" ht="18.75">
      <c r="B9" s="12" t="s">
        <v>606</v>
      </c>
      <c r="E9" s="480">
        <v>148500</v>
      </c>
      <c r="F9" s="480"/>
      <c r="G9" s="480"/>
      <c r="H9" s="335">
        <f t="shared" si="0"/>
        <v>148500</v>
      </c>
    </row>
    <row r="10" spans="2:8" ht="18.75">
      <c r="B10" s="12" t="s">
        <v>607</v>
      </c>
      <c r="E10" s="480">
        <v>2000</v>
      </c>
      <c r="F10" s="480"/>
      <c r="G10" s="480"/>
      <c r="H10" s="335">
        <f t="shared" si="0"/>
        <v>2000</v>
      </c>
    </row>
    <row r="11" spans="4:8" ht="19.5" thickBot="1">
      <c r="D11" s="1" t="s">
        <v>65</v>
      </c>
      <c r="E11" s="336">
        <f>SUM(E5:E10)</f>
        <v>309409.89</v>
      </c>
      <c r="F11" s="336">
        <f>SUM(F5:F8)</f>
        <v>8518.88</v>
      </c>
      <c r="G11" s="336">
        <f>SUM(G5:G8)</f>
        <v>5371.57</v>
      </c>
      <c r="H11" s="336">
        <f>SUM(H5:H8)</f>
        <v>162057.2</v>
      </c>
    </row>
    <row r="12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zoomScalePageLayoutView="0" workbookViewId="0" topLeftCell="A1">
      <selection activeCell="A2" sqref="A2:G2"/>
    </sheetView>
  </sheetViews>
  <sheetFormatPr defaultColWidth="9.140625" defaultRowHeight="21.75"/>
  <cols>
    <col min="1" max="1" width="34.28125" style="25" customWidth="1"/>
    <col min="2" max="2" width="18.00390625" style="25" customWidth="1"/>
    <col min="3" max="3" width="16.7109375" style="25" customWidth="1"/>
    <col min="4" max="4" width="16.140625" style="25" customWidth="1"/>
    <col min="5" max="7" width="18.00390625" style="25" customWidth="1"/>
    <col min="8" max="16384" width="9.140625" style="25" customWidth="1"/>
  </cols>
  <sheetData>
    <row r="1" spans="1:7" ht="21">
      <c r="A1" s="523" t="s">
        <v>467</v>
      </c>
      <c r="B1" s="523"/>
      <c r="C1" s="523"/>
      <c r="D1" s="523"/>
      <c r="E1" s="523"/>
      <c r="F1" s="523"/>
      <c r="G1" s="523"/>
    </row>
    <row r="2" spans="1:7" ht="21">
      <c r="A2" s="523" t="s">
        <v>613</v>
      </c>
      <c r="B2" s="523"/>
      <c r="C2" s="523"/>
      <c r="D2" s="523"/>
      <c r="E2" s="523"/>
      <c r="F2" s="523"/>
      <c r="G2" s="523"/>
    </row>
    <row r="4" spans="1:7" ht="21">
      <c r="A4" s="337" t="s">
        <v>15</v>
      </c>
      <c r="B4" s="337" t="s">
        <v>523</v>
      </c>
      <c r="C4" s="337" t="s">
        <v>416</v>
      </c>
      <c r="D4" s="337" t="s">
        <v>468</v>
      </c>
      <c r="E4" s="337" t="s">
        <v>415</v>
      </c>
      <c r="F4" s="337" t="s">
        <v>65</v>
      </c>
      <c r="G4" s="337" t="s">
        <v>124</v>
      </c>
    </row>
    <row r="5" spans="1:7" ht="21">
      <c r="A5" s="338" t="s">
        <v>469</v>
      </c>
      <c r="B5" s="445">
        <v>5313500</v>
      </c>
      <c r="C5" s="445">
        <v>3791500</v>
      </c>
      <c r="D5" s="339">
        <v>700</v>
      </c>
      <c r="E5" s="339">
        <v>418100</v>
      </c>
      <c r="F5" s="339">
        <f>C5+E5-D5</f>
        <v>4208900</v>
      </c>
      <c r="G5" s="338"/>
    </row>
    <row r="6" spans="1:7" ht="21">
      <c r="A6" s="338" t="s">
        <v>522</v>
      </c>
      <c r="B6" s="445">
        <v>410500</v>
      </c>
      <c r="C6" s="445">
        <v>283500</v>
      </c>
      <c r="D6" s="339">
        <v>0</v>
      </c>
      <c r="E6" s="339">
        <v>31500</v>
      </c>
      <c r="F6" s="339">
        <f>C6+E6-D6</f>
        <v>315000</v>
      </c>
      <c r="G6" s="338"/>
    </row>
    <row r="7" spans="1:7" ht="21">
      <c r="A7" s="338" t="s">
        <v>470</v>
      </c>
      <c r="B7" s="339">
        <v>0</v>
      </c>
      <c r="C7" s="339">
        <v>0</v>
      </c>
      <c r="D7" s="339">
        <v>0</v>
      </c>
      <c r="E7" s="339">
        <v>0</v>
      </c>
      <c r="F7" s="339">
        <f>C7+E7-D7</f>
        <v>0</v>
      </c>
      <c r="G7" s="338"/>
    </row>
    <row r="8" spans="1:7" ht="21">
      <c r="A8" s="338" t="s">
        <v>471</v>
      </c>
      <c r="B8" s="339">
        <v>0</v>
      </c>
      <c r="C8" s="339">
        <v>0</v>
      </c>
      <c r="D8" s="339">
        <v>0</v>
      </c>
      <c r="E8" s="339">
        <v>0</v>
      </c>
      <c r="F8" s="339">
        <f>C8+E8-D8</f>
        <v>0</v>
      </c>
      <c r="G8" s="338"/>
    </row>
    <row r="9" spans="1:7" ht="21.75" thickBot="1">
      <c r="A9" s="340" t="s">
        <v>65</v>
      </c>
      <c r="B9" s="341">
        <f>SUM(B5:B8)</f>
        <v>5724000</v>
      </c>
      <c r="C9" s="341">
        <f>SUM(C5:C8)</f>
        <v>4075000</v>
      </c>
      <c r="D9" s="341">
        <f>SUM(D5:D8)</f>
        <v>700</v>
      </c>
      <c r="E9" s="341">
        <f>SUM(E5:E8)</f>
        <v>449600</v>
      </c>
      <c r="F9" s="341">
        <f>SUM(F5:F8)</f>
        <v>4523900</v>
      </c>
      <c r="G9" s="34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4"/>
  <sheetViews>
    <sheetView zoomScalePageLayoutView="0" workbookViewId="0" topLeftCell="E1">
      <pane ySplit="2670" topLeftCell="A8" activePane="bottomLeft" state="split"/>
      <selection pane="topLeft" activeCell="A3" sqref="A3:T3"/>
      <selection pane="bottomLeft" activeCell="L21" sqref="L21"/>
    </sheetView>
  </sheetViews>
  <sheetFormatPr defaultColWidth="9.140625" defaultRowHeight="21.75"/>
  <cols>
    <col min="1" max="1" width="12.7109375" style="24" customWidth="1"/>
    <col min="2" max="2" width="10.00390625" style="24" customWidth="1"/>
    <col min="3" max="3" width="11.00390625" style="24" customWidth="1"/>
    <col min="4" max="4" width="10.57421875" style="24" customWidth="1"/>
    <col min="5" max="5" width="9.00390625" style="24" customWidth="1"/>
    <col min="6" max="6" width="5.00390625" style="24" customWidth="1"/>
    <col min="7" max="7" width="11.00390625" style="24" customWidth="1"/>
    <col min="8" max="8" width="5.00390625" style="24" customWidth="1"/>
    <col min="9" max="9" width="9.421875" style="24" customWidth="1"/>
    <col min="10" max="10" width="9.00390625" style="24" customWidth="1"/>
    <col min="11" max="11" width="10.57421875" style="24" customWidth="1"/>
    <col min="12" max="12" width="9.421875" style="24" customWidth="1"/>
    <col min="13" max="13" width="5.28125" style="24" customWidth="1"/>
    <col min="14" max="14" width="10.140625" style="24" customWidth="1"/>
    <col min="15" max="15" width="9.8515625" style="24" customWidth="1"/>
    <col min="16" max="16" width="5.57421875" style="24" customWidth="1"/>
    <col min="17" max="17" width="5.00390625" style="24" customWidth="1"/>
    <col min="18" max="18" width="5.140625" style="24" customWidth="1"/>
    <col min="19" max="19" width="9.8515625" style="24" customWidth="1"/>
    <col min="20" max="20" width="12.421875" style="24" customWidth="1"/>
    <col min="21" max="21" width="5.421875" style="24" customWidth="1"/>
    <col min="22" max="22" width="19.7109375" style="116" customWidth="1"/>
    <col min="23" max="23" width="6.8515625" style="24" customWidth="1"/>
    <col min="24" max="24" width="7.8515625" style="24" customWidth="1"/>
    <col min="25" max="25" width="9.7109375" style="24" customWidth="1"/>
    <col min="26" max="75" width="6.8515625" style="24" customWidth="1"/>
    <col min="76" max="83" width="8.8515625" style="24" customWidth="1"/>
    <col min="84" max="16384" width="9.140625" style="24" customWidth="1"/>
  </cols>
  <sheetData>
    <row r="1" spans="1:20" ht="15.75">
      <c r="A1" s="536" t="s">
        <v>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ht="15.75">
      <c r="A2" s="536" t="s">
        <v>136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ht="18.75">
      <c r="A3" s="537" t="s">
        <v>576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ht="18.75">
      <c r="A4" s="90"/>
      <c r="B4" s="91"/>
      <c r="C4" s="538">
        <v>110</v>
      </c>
      <c r="D4" s="539"/>
      <c r="E4" s="31">
        <v>120</v>
      </c>
      <c r="F4" s="539">
        <v>210</v>
      </c>
      <c r="G4" s="540"/>
      <c r="H4" s="539">
        <v>220</v>
      </c>
      <c r="I4" s="540"/>
      <c r="J4" s="93"/>
      <c r="K4" s="538">
        <v>240</v>
      </c>
      <c r="L4" s="538"/>
      <c r="M4" s="93"/>
      <c r="N4" s="538">
        <v>260</v>
      </c>
      <c r="O4" s="538"/>
      <c r="P4" s="538"/>
      <c r="Q4" s="539">
        <v>310</v>
      </c>
      <c r="R4" s="540"/>
      <c r="S4" s="196">
        <v>320</v>
      </c>
      <c r="T4" s="93"/>
    </row>
    <row r="5" spans="1:20" ht="18.75">
      <c r="A5" s="94"/>
      <c r="B5" s="95">
        <v>411</v>
      </c>
      <c r="C5" s="92">
        <v>111</v>
      </c>
      <c r="D5" s="31">
        <v>113</v>
      </c>
      <c r="E5" s="96">
        <v>121</v>
      </c>
      <c r="F5" s="96">
        <v>210</v>
      </c>
      <c r="G5" s="96">
        <v>211</v>
      </c>
      <c r="H5" s="97">
        <v>222</v>
      </c>
      <c r="I5" s="97">
        <v>223</v>
      </c>
      <c r="J5" s="97">
        <v>232</v>
      </c>
      <c r="K5" s="95">
        <v>241</v>
      </c>
      <c r="L5" s="95">
        <v>242</v>
      </c>
      <c r="M5" s="97">
        <v>252</v>
      </c>
      <c r="N5" s="92">
        <v>261</v>
      </c>
      <c r="O5" s="92">
        <v>262</v>
      </c>
      <c r="P5" s="92">
        <v>263</v>
      </c>
      <c r="Q5" s="97">
        <v>311</v>
      </c>
      <c r="R5" s="97">
        <v>312</v>
      </c>
      <c r="S5" s="97">
        <v>321</v>
      </c>
      <c r="T5" s="97" t="s">
        <v>65</v>
      </c>
    </row>
    <row r="6" spans="1:20" ht="18.75">
      <c r="A6" s="98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5.75">
      <c r="A7" s="99">
        <v>2</v>
      </c>
      <c r="B7" s="113">
        <v>21540</v>
      </c>
      <c r="C7" s="19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.75">
      <c r="A8" s="99">
        <v>3</v>
      </c>
      <c r="B8" s="113"/>
      <c r="C8" s="19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5.75">
      <c r="A9" s="99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5.75">
      <c r="A10" s="99">
        <v>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5.75">
      <c r="A11" s="104" t="s">
        <v>13</v>
      </c>
      <c r="B11" s="114">
        <f>SUM(B7:B10)</f>
        <v>21540</v>
      </c>
      <c r="C11" s="114">
        <f aca="true" t="shared" si="0" ref="C11:S11">SUM(C7:C10)</f>
        <v>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114">
        <f t="shared" si="0"/>
        <v>0</v>
      </c>
      <c r="K11" s="114">
        <f t="shared" si="0"/>
        <v>0</v>
      </c>
      <c r="L11" s="114">
        <f t="shared" si="0"/>
        <v>0</v>
      </c>
      <c r="M11" s="114">
        <f t="shared" si="0"/>
        <v>0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14">
        <f t="shared" si="0"/>
        <v>0</v>
      </c>
      <c r="R11" s="114">
        <f t="shared" si="0"/>
        <v>0</v>
      </c>
      <c r="S11" s="114">
        <f t="shared" si="0"/>
        <v>0</v>
      </c>
      <c r="T11" s="114">
        <f>SUM(B11:S11)</f>
        <v>21540</v>
      </c>
    </row>
    <row r="12" spans="1:20" ht="15.75">
      <c r="A12" s="106" t="s">
        <v>14</v>
      </c>
      <c r="B12" s="115">
        <v>277384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f>SUM(B12:S12)</f>
        <v>277384</v>
      </c>
    </row>
    <row r="13" spans="1:20" ht="15.75">
      <c r="A13" s="98">
        <v>100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5.75">
      <c r="A14" s="99">
        <v>101</v>
      </c>
      <c r="B14" s="113"/>
      <c r="C14" s="113">
        <v>198110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5.75">
      <c r="A15" s="99">
        <v>102</v>
      </c>
      <c r="B15" s="113"/>
      <c r="C15" s="113">
        <v>119382</v>
      </c>
      <c r="D15" s="113">
        <v>56900</v>
      </c>
      <c r="E15" s="113"/>
      <c r="F15" s="113"/>
      <c r="G15" s="113">
        <v>11620</v>
      </c>
      <c r="H15" s="113"/>
      <c r="I15" s="113"/>
      <c r="J15" s="113"/>
      <c r="K15" s="113">
        <v>18470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5.75">
      <c r="A16" s="99">
        <v>103</v>
      </c>
      <c r="B16" s="113"/>
      <c r="C16" s="113">
        <v>9570</v>
      </c>
      <c r="D16" s="113">
        <v>9600</v>
      </c>
      <c r="E16" s="113"/>
      <c r="F16" s="113"/>
      <c r="G16" s="113">
        <v>2850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5.75">
      <c r="A17" s="99">
        <v>105</v>
      </c>
      <c r="B17" s="113"/>
      <c r="C17" s="113">
        <v>3500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.75">
      <c r="A18" s="99">
        <v>106</v>
      </c>
      <c r="B18" s="113"/>
      <c r="C18" s="113">
        <v>4850</v>
      </c>
      <c r="D18" s="113">
        <v>1580</v>
      </c>
      <c r="E18" s="113"/>
      <c r="F18" s="113"/>
      <c r="G18" s="113">
        <v>530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.75">
      <c r="A19" s="104" t="s">
        <v>13</v>
      </c>
      <c r="B19" s="114">
        <f aca="true" t="shared" si="1" ref="B19:H19">SUM(B14:B18)</f>
        <v>0</v>
      </c>
      <c r="C19" s="114">
        <f t="shared" si="1"/>
        <v>335412</v>
      </c>
      <c r="D19" s="114">
        <f t="shared" si="1"/>
        <v>68080</v>
      </c>
      <c r="E19" s="114">
        <f t="shared" si="1"/>
        <v>0</v>
      </c>
      <c r="F19" s="114">
        <f t="shared" si="1"/>
        <v>0</v>
      </c>
      <c r="G19" s="114">
        <f t="shared" si="1"/>
        <v>15000</v>
      </c>
      <c r="H19" s="114">
        <f t="shared" si="1"/>
        <v>0</v>
      </c>
      <c r="I19" s="114"/>
      <c r="J19" s="114">
        <f>SUM(J14:J18)</f>
        <v>0</v>
      </c>
      <c r="K19" s="114">
        <f>SUM(K14:K18)</f>
        <v>18470</v>
      </c>
      <c r="L19" s="114"/>
      <c r="M19" s="114">
        <f>SUM(M14:M18)</f>
        <v>0</v>
      </c>
      <c r="N19" s="114">
        <f>SUM(N14:N18)</f>
        <v>0</v>
      </c>
      <c r="O19" s="114"/>
      <c r="P19" s="114">
        <f>SUM(P14:P18)</f>
        <v>0</v>
      </c>
      <c r="Q19" s="114">
        <f>SUM(Q14:Q18)</f>
        <v>0</v>
      </c>
      <c r="R19" s="114">
        <f>SUM(R14:R18)</f>
        <v>0</v>
      </c>
      <c r="S19" s="114">
        <f>SUM(S14:S18)</f>
        <v>0</v>
      </c>
      <c r="T19" s="114">
        <f>SUM(B19:S19)</f>
        <v>436962</v>
      </c>
    </row>
    <row r="20" spans="1:20" ht="15.75">
      <c r="A20" s="106" t="s">
        <v>14</v>
      </c>
      <c r="B20" s="115">
        <v>0</v>
      </c>
      <c r="C20" s="115">
        <v>3332301</v>
      </c>
      <c r="D20" s="115">
        <v>658975</v>
      </c>
      <c r="E20" s="115"/>
      <c r="F20" s="115"/>
      <c r="G20" s="115">
        <v>150000</v>
      </c>
      <c r="H20" s="115"/>
      <c r="I20" s="115"/>
      <c r="J20" s="115"/>
      <c r="K20" s="115">
        <v>276275</v>
      </c>
      <c r="L20" s="115"/>
      <c r="M20" s="115"/>
      <c r="N20" s="115"/>
      <c r="O20" s="115"/>
      <c r="P20" s="115"/>
      <c r="Q20" s="115"/>
      <c r="R20" s="115"/>
      <c r="S20" s="115"/>
      <c r="T20" s="115">
        <f>SUM(B20:S20)</f>
        <v>4417551</v>
      </c>
    </row>
    <row r="21" spans="1:20" ht="15.75">
      <c r="A21" s="98">
        <v>120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5.75">
      <c r="A22" s="99">
        <v>121</v>
      </c>
      <c r="B22" s="113"/>
      <c r="C22" s="113"/>
      <c r="D22" s="113">
        <v>8120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5.75">
      <c r="A23" s="99">
        <v>122</v>
      </c>
      <c r="B23" s="113"/>
      <c r="C23" s="113"/>
      <c r="D23" s="113">
        <v>1500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5.75">
      <c r="A24" s="104" t="s">
        <v>13</v>
      </c>
      <c r="B24" s="114">
        <f aca="true" t="shared" si="2" ref="B24:H24">SUM(B22:B23)</f>
        <v>0</v>
      </c>
      <c r="C24" s="114">
        <f t="shared" si="2"/>
        <v>0</v>
      </c>
      <c r="D24" s="114">
        <f t="shared" si="2"/>
        <v>9620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/>
      <c r="J24" s="114">
        <f>SUM(J22:J23)</f>
        <v>0</v>
      </c>
      <c r="K24" s="114">
        <f>SUM(K22:K23)</f>
        <v>0</v>
      </c>
      <c r="L24" s="114"/>
      <c r="M24" s="114">
        <f>SUM(M22:M23)</f>
        <v>0</v>
      </c>
      <c r="N24" s="114">
        <f>SUM(N22:N23)</f>
        <v>0</v>
      </c>
      <c r="O24" s="114"/>
      <c r="P24" s="114">
        <f>SUM(P22:P23)</f>
        <v>0</v>
      </c>
      <c r="Q24" s="114">
        <f>SUM(Q22:Q23)</f>
        <v>0</v>
      </c>
      <c r="R24" s="114">
        <f>SUM(R22:R23)</f>
        <v>0</v>
      </c>
      <c r="S24" s="114">
        <f>SUM(S22:S23)</f>
        <v>0</v>
      </c>
      <c r="T24" s="114">
        <f>SUM(B24:S24)</f>
        <v>9620</v>
      </c>
    </row>
    <row r="25" spans="1:20" ht="15.75">
      <c r="A25" s="106" t="s">
        <v>14</v>
      </c>
      <c r="B25" s="115"/>
      <c r="C25" s="115"/>
      <c r="D25" s="115">
        <v>95240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>
        <f>SUM(B25:S25)</f>
        <v>95240</v>
      </c>
    </row>
    <row r="26" spans="1:20" ht="15.75">
      <c r="A26" s="98">
        <v>130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5.75">
      <c r="A27" s="99">
        <v>131</v>
      </c>
      <c r="B27" s="113"/>
      <c r="C27" s="113">
        <v>26230</v>
      </c>
      <c r="D27" s="113">
        <v>13580</v>
      </c>
      <c r="E27" s="113"/>
      <c r="F27" s="113"/>
      <c r="G27" s="113"/>
      <c r="H27" s="113"/>
      <c r="I27" s="113"/>
      <c r="J27" s="113"/>
      <c r="K27" s="113">
        <v>6790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.75">
      <c r="A28" s="99">
        <v>132</v>
      </c>
      <c r="B28" s="113"/>
      <c r="C28" s="113">
        <v>9770</v>
      </c>
      <c r="D28" s="113">
        <v>4420</v>
      </c>
      <c r="E28" s="113"/>
      <c r="F28" s="113"/>
      <c r="G28" s="113"/>
      <c r="H28" s="113"/>
      <c r="I28" s="113"/>
      <c r="J28" s="113"/>
      <c r="K28" s="113">
        <v>2210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5.75">
      <c r="A29" s="104" t="s">
        <v>13</v>
      </c>
      <c r="B29" s="114">
        <f>SUM(B27:B28)</f>
        <v>0</v>
      </c>
      <c r="C29" s="114">
        <f>SUM(C27:C28)</f>
        <v>36000</v>
      </c>
      <c r="D29" s="114">
        <f>SUM(D27:D28)</f>
        <v>18000</v>
      </c>
      <c r="E29" s="114">
        <f>SUM(E27:E28)</f>
        <v>0</v>
      </c>
      <c r="F29" s="114">
        <f>SUM(F27:F28)</f>
        <v>0</v>
      </c>
      <c r="G29" s="114">
        <f>SUM(G27:G28)</f>
        <v>0</v>
      </c>
      <c r="H29" s="114">
        <f>SUM(H27:H28)</f>
        <v>0</v>
      </c>
      <c r="I29" s="114"/>
      <c r="J29" s="114">
        <f>SUM(J27:J28)</f>
        <v>0</v>
      </c>
      <c r="K29" s="114">
        <f>SUM(K27:K28)</f>
        <v>9000</v>
      </c>
      <c r="L29" s="114"/>
      <c r="M29" s="114">
        <f>SUM(M27:M28)</f>
        <v>0</v>
      </c>
      <c r="N29" s="114">
        <f>SUM(N27:N28)</f>
        <v>0</v>
      </c>
      <c r="O29" s="114"/>
      <c r="P29" s="114">
        <f>SUM(P27:P28)</f>
        <v>0</v>
      </c>
      <c r="Q29" s="114">
        <f>SUM(Q27:Q28)</f>
        <v>0</v>
      </c>
      <c r="R29" s="114">
        <f>SUM(R27:R28)</f>
        <v>0</v>
      </c>
      <c r="S29" s="114">
        <f>SUM(S27:S28)</f>
        <v>0</v>
      </c>
      <c r="T29" s="114">
        <f>SUM(B29:S29)</f>
        <v>63000</v>
      </c>
    </row>
    <row r="30" spans="1:20" ht="14.25" customHeight="1">
      <c r="A30" s="106" t="s">
        <v>14</v>
      </c>
      <c r="B30" s="115">
        <v>0</v>
      </c>
      <c r="C30" s="115">
        <v>360000</v>
      </c>
      <c r="D30" s="115">
        <v>180000</v>
      </c>
      <c r="E30" s="115"/>
      <c r="F30" s="115"/>
      <c r="G30" s="115"/>
      <c r="H30" s="115"/>
      <c r="I30" s="115"/>
      <c r="J30" s="115"/>
      <c r="K30" s="115">
        <v>90000</v>
      </c>
      <c r="L30" s="115"/>
      <c r="M30" s="115"/>
      <c r="N30" s="115"/>
      <c r="O30" s="115"/>
      <c r="P30" s="115"/>
      <c r="Q30" s="115"/>
      <c r="R30" s="115"/>
      <c r="S30" s="115"/>
      <c r="T30" s="115">
        <f>SUM(B30:S30)</f>
        <v>630000</v>
      </c>
    </row>
    <row r="31" spans="1:20" ht="18.75" customHeight="1">
      <c r="A31" s="98">
        <v>200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.75">
      <c r="A32" s="99">
        <v>201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.75">
      <c r="A33" s="99">
        <v>203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5.75">
      <c r="A34" s="99">
        <v>204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5.75">
      <c r="A35" s="99">
        <v>205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5.75">
      <c r="A36" s="99">
        <v>206</v>
      </c>
      <c r="B36" s="113"/>
      <c r="C36" s="113">
        <v>1600</v>
      </c>
      <c r="D36" s="113">
        <v>2500</v>
      </c>
      <c r="E36" s="113"/>
      <c r="F36" s="113"/>
      <c r="G36" s="113">
        <v>1600</v>
      </c>
      <c r="H36" s="113"/>
      <c r="I36" s="113"/>
      <c r="J36" s="113"/>
      <c r="K36" s="113">
        <v>3000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5.75">
      <c r="A37" s="99">
        <v>207</v>
      </c>
      <c r="B37" s="113"/>
      <c r="C37" s="113"/>
      <c r="D37" s="113">
        <v>8000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5.75">
      <c r="A38" s="99">
        <v>208</v>
      </c>
      <c r="B38" s="113"/>
      <c r="C38" s="113">
        <v>2668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5.75">
      <c r="A39" s="99">
        <v>211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.75">
      <c r="A40" s="104" t="s">
        <v>13</v>
      </c>
      <c r="B40" s="114">
        <f aca="true" t="shared" si="3" ref="B40:S40">SUM(B32:B39)</f>
        <v>0</v>
      </c>
      <c r="C40" s="114">
        <f t="shared" si="3"/>
        <v>4268</v>
      </c>
      <c r="D40" s="114">
        <f t="shared" si="3"/>
        <v>10500</v>
      </c>
      <c r="E40" s="114">
        <f t="shared" si="3"/>
        <v>0</v>
      </c>
      <c r="F40" s="114">
        <f t="shared" si="3"/>
        <v>0</v>
      </c>
      <c r="G40" s="114">
        <f t="shared" si="3"/>
        <v>1600</v>
      </c>
      <c r="H40" s="114">
        <f t="shared" si="3"/>
        <v>0</v>
      </c>
      <c r="I40" s="114">
        <f t="shared" si="3"/>
        <v>0</v>
      </c>
      <c r="J40" s="114">
        <f t="shared" si="3"/>
        <v>0</v>
      </c>
      <c r="K40" s="114">
        <f t="shared" si="3"/>
        <v>3000</v>
      </c>
      <c r="L40" s="114">
        <f t="shared" si="3"/>
        <v>0</v>
      </c>
      <c r="M40" s="114">
        <f t="shared" si="3"/>
        <v>0</v>
      </c>
      <c r="N40" s="114">
        <f t="shared" si="3"/>
        <v>0</v>
      </c>
      <c r="O40" s="114">
        <f t="shared" si="3"/>
        <v>0</v>
      </c>
      <c r="P40" s="114">
        <f t="shared" si="3"/>
        <v>0</v>
      </c>
      <c r="Q40" s="114">
        <f t="shared" si="3"/>
        <v>0</v>
      </c>
      <c r="R40" s="114">
        <f t="shared" si="3"/>
        <v>0</v>
      </c>
      <c r="S40" s="114">
        <f t="shared" si="3"/>
        <v>0</v>
      </c>
      <c r="T40" s="114">
        <f>SUM(B40:S40)</f>
        <v>19368</v>
      </c>
    </row>
    <row r="41" spans="1:20" ht="18.75" customHeight="1">
      <c r="A41" s="106" t="s">
        <v>14</v>
      </c>
      <c r="B41" s="115"/>
      <c r="C41" s="115">
        <v>87559</v>
      </c>
      <c r="D41" s="115">
        <v>56599.5</v>
      </c>
      <c r="E41" s="115"/>
      <c r="F41" s="115"/>
      <c r="G41" s="115">
        <v>16000</v>
      </c>
      <c r="H41" s="115"/>
      <c r="I41" s="115"/>
      <c r="J41" s="115"/>
      <c r="K41" s="115">
        <v>43675.5</v>
      </c>
      <c r="L41" s="115"/>
      <c r="M41" s="115"/>
      <c r="N41" s="115">
        <v>0</v>
      </c>
      <c r="O41" s="115"/>
      <c r="P41" s="115"/>
      <c r="Q41" s="115"/>
      <c r="R41" s="115"/>
      <c r="S41" s="115"/>
      <c r="T41" s="200">
        <f>SUM(B41:S41)</f>
        <v>203834</v>
      </c>
    </row>
    <row r="42" spans="1:20" ht="15.75">
      <c r="A42" s="98">
        <v>250</v>
      </c>
      <c r="B42" s="113"/>
      <c r="C42" s="113"/>
      <c r="D42" s="181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08"/>
      <c r="P42" s="113"/>
      <c r="Q42" s="113"/>
      <c r="R42" s="113"/>
      <c r="S42" s="113"/>
      <c r="T42" s="113"/>
    </row>
    <row r="43" spans="1:20" ht="15.75">
      <c r="A43" s="99">
        <v>251</v>
      </c>
      <c r="B43" s="113"/>
      <c r="C43" s="113">
        <v>14600</v>
      </c>
      <c r="D43" s="181"/>
      <c r="E43" s="113"/>
      <c r="F43" s="113"/>
      <c r="G43" s="113">
        <v>13000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.75">
      <c r="A44" s="99">
        <v>252</v>
      </c>
      <c r="B44" s="113"/>
      <c r="C44" s="113">
        <v>6099</v>
      </c>
      <c r="D44" s="181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.75">
      <c r="A45" s="99">
        <v>253</v>
      </c>
      <c r="B45" s="113"/>
      <c r="C45" s="113"/>
      <c r="D45" s="181"/>
      <c r="E45" s="113"/>
      <c r="F45" s="113"/>
      <c r="G45" s="113"/>
      <c r="H45" s="113"/>
      <c r="I45" s="113"/>
      <c r="J45" s="113"/>
      <c r="K45" s="113"/>
      <c r="L45" s="113"/>
      <c r="M45" s="113"/>
      <c r="N45" s="182"/>
      <c r="O45" s="113"/>
      <c r="P45" s="113"/>
      <c r="Q45" s="113"/>
      <c r="R45" s="113"/>
      <c r="S45" s="113"/>
      <c r="T45" s="113"/>
    </row>
    <row r="46" spans="1:20" ht="15.75">
      <c r="A46" s="99">
        <v>254</v>
      </c>
      <c r="B46" s="113"/>
      <c r="C46" s="113">
        <v>65570</v>
      </c>
      <c r="D46" s="181">
        <v>608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82"/>
      <c r="O46" s="113"/>
      <c r="P46" s="113"/>
      <c r="Q46" s="113"/>
      <c r="R46" s="113"/>
      <c r="S46" s="113"/>
      <c r="T46" s="113"/>
    </row>
    <row r="47" spans="1:23" ht="15.75">
      <c r="A47" s="99">
        <v>255</v>
      </c>
      <c r="B47" s="113"/>
      <c r="C47" s="113"/>
      <c r="D47" s="181"/>
      <c r="E47" s="113"/>
      <c r="F47" s="113"/>
      <c r="G47" s="113"/>
      <c r="H47" s="113"/>
      <c r="I47" s="113"/>
      <c r="J47" s="113"/>
      <c r="K47" s="113"/>
      <c r="L47" s="113"/>
      <c r="M47" s="113"/>
      <c r="N47" s="182"/>
      <c r="O47" s="113"/>
      <c r="P47" s="113"/>
      <c r="Q47" s="113"/>
      <c r="R47" s="113"/>
      <c r="S47" s="113" t="s">
        <v>332</v>
      </c>
      <c r="T47" s="113"/>
      <c r="V47" s="183"/>
      <c r="W47" s="184"/>
    </row>
    <row r="48" spans="1:23" ht="15.75">
      <c r="A48" s="104" t="s">
        <v>13</v>
      </c>
      <c r="B48" s="114">
        <f aca="true" t="shared" si="4" ref="B48:S48">SUM(B43:B47)</f>
        <v>0</v>
      </c>
      <c r="C48" s="114">
        <f t="shared" si="4"/>
        <v>86269</v>
      </c>
      <c r="D48" s="114">
        <f t="shared" si="4"/>
        <v>608</v>
      </c>
      <c r="E48" s="114">
        <f t="shared" si="4"/>
        <v>0</v>
      </c>
      <c r="F48" s="114">
        <f t="shared" si="4"/>
        <v>0</v>
      </c>
      <c r="G48" s="114">
        <f t="shared" si="4"/>
        <v>13000</v>
      </c>
      <c r="H48" s="114">
        <f t="shared" si="4"/>
        <v>0</v>
      </c>
      <c r="I48" s="114">
        <f t="shared" si="4"/>
        <v>0</v>
      </c>
      <c r="J48" s="114">
        <f t="shared" si="4"/>
        <v>0</v>
      </c>
      <c r="K48" s="114">
        <f t="shared" si="4"/>
        <v>0</v>
      </c>
      <c r="L48" s="114">
        <f t="shared" si="4"/>
        <v>0</v>
      </c>
      <c r="M48" s="114">
        <f t="shared" si="4"/>
        <v>0</v>
      </c>
      <c r="N48" s="114">
        <f t="shared" si="4"/>
        <v>0</v>
      </c>
      <c r="O48" s="114">
        <f t="shared" si="4"/>
        <v>0</v>
      </c>
      <c r="P48" s="114">
        <f t="shared" si="4"/>
        <v>0</v>
      </c>
      <c r="Q48" s="114">
        <f t="shared" si="4"/>
        <v>0</v>
      </c>
      <c r="R48" s="114">
        <f t="shared" si="4"/>
        <v>0</v>
      </c>
      <c r="S48" s="114">
        <f t="shared" si="4"/>
        <v>0</v>
      </c>
      <c r="T48" s="199">
        <f>SUM(B48:S48)</f>
        <v>99877</v>
      </c>
      <c r="V48" s="183"/>
      <c r="W48" s="184"/>
    </row>
    <row r="49" spans="1:22" ht="15.75">
      <c r="A49" s="106" t="s">
        <v>14</v>
      </c>
      <c r="B49" s="115"/>
      <c r="C49" s="115">
        <v>921846.96</v>
      </c>
      <c r="D49" s="115">
        <v>39104</v>
      </c>
      <c r="E49" s="115">
        <v>21700</v>
      </c>
      <c r="F49" s="115"/>
      <c r="G49" s="115">
        <v>104000</v>
      </c>
      <c r="H49" s="115">
        <v>0</v>
      </c>
      <c r="I49" s="115"/>
      <c r="J49" s="115"/>
      <c r="K49" s="115">
        <v>11250</v>
      </c>
      <c r="L49" s="115"/>
      <c r="M49" s="115"/>
      <c r="N49" s="115">
        <v>198760</v>
      </c>
      <c r="O49" s="115">
        <v>43840</v>
      </c>
      <c r="P49" s="115"/>
      <c r="Q49" s="115"/>
      <c r="R49" s="115"/>
      <c r="S49" s="200"/>
      <c r="T49" s="200">
        <f>SUM(B49:S49)</f>
        <v>1340500.96</v>
      </c>
      <c r="V49" s="116">
        <v>1237379.84</v>
      </c>
    </row>
    <row r="50" spans="1:22" ht="15.75">
      <c r="A50" s="98">
        <v>270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V50" s="116">
        <f>T49-V49</f>
        <v>103121.11999999988</v>
      </c>
    </row>
    <row r="51" spans="1:20" ht="15.75">
      <c r="A51" s="99">
        <v>271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.75">
      <c r="A52" s="99">
        <v>272</v>
      </c>
      <c r="B52" s="113"/>
      <c r="C52" s="113">
        <v>8800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5.75">
      <c r="A53" s="99">
        <v>273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>
        <v>119000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5.75">
      <c r="A54" s="99">
        <v>274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5.75">
      <c r="A55" s="99">
        <v>275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5.75">
      <c r="A56" s="99">
        <v>276</v>
      </c>
      <c r="B56" s="113"/>
      <c r="C56" s="113">
        <v>10970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5.75">
      <c r="A57" s="99">
        <v>277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.75">
      <c r="A58" s="99">
        <v>278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5.75">
      <c r="A59" s="99">
        <v>279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5.75">
      <c r="A60" s="99">
        <v>281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5.75">
      <c r="A61" s="99">
        <v>282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.75">
      <c r="A62" s="99">
        <v>283</v>
      </c>
      <c r="B62" s="113"/>
      <c r="C62" s="113"/>
      <c r="D62" s="113"/>
      <c r="E62" s="113"/>
      <c r="F62" s="113"/>
      <c r="G62" s="113">
        <v>7020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5.75">
      <c r="A63" s="99">
        <v>284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5.75">
      <c r="A64" s="99">
        <v>286</v>
      </c>
      <c r="B64" s="113"/>
      <c r="C64" s="113">
        <v>1800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5.75">
      <c r="A65" s="99">
        <v>288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5.75">
      <c r="A66" s="104" t="s">
        <v>13</v>
      </c>
      <c r="B66" s="114">
        <f aca="true" t="shared" si="5" ref="B66:R66">SUM(B51:B65)</f>
        <v>0</v>
      </c>
      <c r="C66" s="114">
        <f t="shared" si="5"/>
        <v>21570</v>
      </c>
      <c r="D66" s="114">
        <f t="shared" si="5"/>
        <v>0</v>
      </c>
      <c r="E66" s="114">
        <f t="shared" si="5"/>
        <v>0</v>
      </c>
      <c r="F66" s="114">
        <f t="shared" si="5"/>
        <v>0</v>
      </c>
      <c r="G66" s="114">
        <f t="shared" si="5"/>
        <v>7020</v>
      </c>
      <c r="H66" s="114">
        <f t="shared" si="5"/>
        <v>0</v>
      </c>
      <c r="I66" s="114">
        <f t="shared" si="5"/>
        <v>0</v>
      </c>
      <c r="J66" s="114">
        <f t="shared" si="5"/>
        <v>0</v>
      </c>
      <c r="K66" s="114">
        <f t="shared" si="5"/>
        <v>119000</v>
      </c>
      <c r="L66" s="114">
        <f t="shared" si="5"/>
        <v>0</v>
      </c>
      <c r="M66" s="114">
        <f t="shared" si="5"/>
        <v>0</v>
      </c>
      <c r="N66" s="114">
        <f t="shared" si="5"/>
        <v>0</v>
      </c>
      <c r="O66" s="114">
        <f t="shared" si="5"/>
        <v>0</v>
      </c>
      <c r="P66" s="114">
        <f t="shared" si="5"/>
        <v>0</v>
      </c>
      <c r="Q66" s="114">
        <f t="shared" si="5"/>
        <v>0</v>
      </c>
      <c r="R66" s="114">
        <f t="shared" si="5"/>
        <v>0</v>
      </c>
      <c r="S66" s="114">
        <f>SUM(S51:S62)</f>
        <v>0</v>
      </c>
      <c r="T66" s="114">
        <f>SUM(B66:S66)</f>
        <v>147590</v>
      </c>
    </row>
    <row r="67" spans="1:22" ht="15.75">
      <c r="A67" s="106" t="s">
        <v>14</v>
      </c>
      <c r="B67" s="115"/>
      <c r="C67" s="115">
        <v>164612</v>
      </c>
      <c r="D67" s="115">
        <v>56525.8</v>
      </c>
      <c r="E67" s="115"/>
      <c r="F67" s="115"/>
      <c r="G67" s="115">
        <v>484152.08</v>
      </c>
      <c r="H67" s="115"/>
      <c r="I67" s="115"/>
      <c r="J67" s="115"/>
      <c r="K67" s="115">
        <v>133967</v>
      </c>
      <c r="L67" s="115"/>
      <c r="M67" s="115"/>
      <c r="N67" s="115"/>
      <c r="O67" s="115">
        <v>79975</v>
      </c>
      <c r="P67" s="115"/>
      <c r="Q67" s="115"/>
      <c r="R67" s="115"/>
      <c r="S67" s="115"/>
      <c r="T67" s="115">
        <f>SUM(B67:S67)</f>
        <v>919231.88</v>
      </c>
      <c r="V67" s="116">
        <v>529881.65</v>
      </c>
    </row>
    <row r="68" spans="1:22" ht="15.75">
      <c r="A68" s="98">
        <v>300</v>
      </c>
      <c r="B68" s="113"/>
      <c r="C68" s="18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V68" s="116">
        <f>T67-V67</f>
        <v>389350.23</v>
      </c>
    </row>
    <row r="69" spans="1:20" ht="15.75">
      <c r="A69" s="99">
        <v>301</v>
      </c>
      <c r="B69" s="113"/>
      <c r="C69" s="181">
        <v>9552.86</v>
      </c>
      <c r="D69" s="113"/>
      <c r="E69" s="113"/>
      <c r="F69" s="113"/>
      <c r="G69" s="113">
        <v>270.72</v>
      </c>
      <c r="H69" s="113"/>
      <c r="I69" s="113"/>
      <c r="J69" s="113"/>
      <c r="K69" s="113">
        <v>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5.75">
      <c r="A70" s="99">
        <v>302</v>
      </c>
      <c r="B70" s="113"/>
      <c r="C70" s="181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.75">
      <c r="A71" s="99">
        <v>303</v>
      </c>
      <c r="B71" s="113"/>
      <c r="C71" s="454">
        <v>220.42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5.75">
      <c r="A72" s="99">
        <v>304</v>
      </c>
      <c r="B72" s="113"/>
      <c r="C72" s="181">
        <v>593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5.75">
      <c r="A73" s="99">
        <v>305</v>
      </c>
      <c r="B73" s="113"/>
      <c r="C73" s="181">
        <v>3531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5.75">
      <c r="A74" s="104" t="s">
        <v>13</v>
      </c>
      <c r="B74" s="114">
        <f>SUM(B69:B73)</f>
        <v>0</v>
      </c>
      <c r="C74" s="114">
        <f>SUM(C69:C73)</f>
        <v>13897.28</v>
      </c>
      <c r="D74" s="114">
        <f>SUM(D69:D73)</f>
        <v>0</v>
      </c>
      <c r="E74" s="114"/>
      <c r="F74" s="114">
        <f>SUM(F69:F73)</f>
        <v>0</v>
      </c>
      <c r="G74" s="114">
        <f>SUM(G69:G73)</f>
        <v>270.72</v>
      </c>
      <c r="H74" s="114">
        <f>SUM(H69:H73)</f>
        <v>0</v>
      </c>
      <c r="I74" s="114"/>
      <c r="J74" s="114">
        <f>SUM(J69:J73)</f>
        <v>0</v>
      </c>
      <c r="K74" s="114">
        <f>SUM(K69:K73)</f>
        <v>0</v>
      </c>
      <c r="L74" s="114"/>
      <c r="M74" s="114">
        <f>SUM(M69:M73)</f>
        <v>0</v>
      </c>
      <c r="N74" s="114">
        <f>SUM(N69:N73)</f>
        <v>0</v>
      </c>
      <c r="O74" s="114"/>
      <c r="P74" s="114">
        <f>SUM(P69:P73)</f>
        <v>0</v>
      </c>
      <c r="Q74" s="114">
        <f>SUM(Q69:Q73)</f>
        <v>0</v>
      </c>
      <c r="R74" s="114">
        <f>SUM(R69:R73)</f>
        <v>0</v>
      </c>
      <c r="S74" s="114">
        <f>SUM(S69:S73)</f>
        <v>0</v>
      </c>
      <c r="T74" s="114">
        <f>SUM(B74:S74)</f>
        <v>14168</v>
      </c>
    </row>
    <row r="75" spans="1:22" ht="15.75">
      <c r="A75" s="106" t="s">
        <v>14</v>
      </c>
      <c r="B75" s="115"/>
      <c r="C75" s="115">
        <v>118051.17</v>
      </c>
      <c r="D75" s="115"/>
      <c r="E75" s="115"/>
      <c r="F75" s="115"/>
      <c r="G75" s="115">
        <v>1223.33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>
        <f>SUM(A75:S75)</f>
        <v>119274.5</v>
      </c>
      <c r="V75" s="116">
        <v>102881.85</v>
      </c>
    </row>
    <row r="76" spans="1:22" ht="15.75">
      <c r="A76" s="98">
        <v>400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V76" s="116">
        <f>V75-T75</f>
        <v>-16392.649999999994</v>
      </c>
    </row>
    <row r="77" spans="1:20" ht="15.75">
      <c r="A77" s="99">
        <v>402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5.75">
      <c r="A78" s="99">
        <v>403</v>
      </c>
      <c r="B78" s="113"/>
      <c r="C78" s="113"/>
      <c r="D78" s="113"/>
      <c r="E78" s="113"/>
      <c r="F78" s="113"/>
      <c r="G78" s="113">
        <v>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.75">
      <c r="A79" s="104" t="s">
        <v>13</v>
      </c>
      <c r="B79" s="114">
        <f>SUM(B78)</f>
        <v>0</v>
      </c>
      <c r="C79" s="114">
        <f>SUM(C78)</f>
        <v>0</v>
      </c>
      <c r="D79" s="114">
        <f aca="true" t="shared" si="6" ref="D79:S79">SUM(D78)</f>
        <v>0</v>
      </c>
      <c r="E79" s="114">
        <f t="shared" si="6"/>
        <v>0</v>
      </c>
      <c r="F79" s="114">
        <f t="shared" si="6"/>
        <v>0</v>
      </c>
      <c r="G79" s="114">
        <f t="shared" si="6"/>
        <v>0</v>
      </c>
      <c r="H79" s="114">
        <f t="shared" si="6"/>
        <v>0</v>
      </c>
      <c r="I79" s="114">
        <f t="shared" si="6"/>
        <v>0</v>
      </c>
      <c r="J79" s="114">
        <f t="shared" si="6"/>
        <v>0</v>
      </c>
      <c r="K79" s="114">
        <f t="shared" si="6"/>
        <v>0</v>
      </c>
      <c r="L79" s="114">
        <f t="shared" si="6"/>
        <v>0</v>
      </c>
      <c r="M79" s="114">
        <f t="shared" si="6"/>
        <v>0</v>
      </c>
      <c r="N79" s="114">
        <f t="shared" si="6"/>
        <v>0</v>
      </c>
      <c r="O79" s="114">
        <f t="shared" si="6"/>
        <v>0</v>
      </c>
      <c r="P79" s="114">
        <f t="shared" si="6"/>
        <v>0</v>
      </c>
      <c r="Q79" s="114">
        <f t="shared" si="6"/>
        <v>0</v>
      </c>
      <c r="R79" s="114">
        <f t="shared" si="6"/>
        <v>0</v>
      </c>
      <c r="S79" s="114">
        <f t="shared" si="6"/>
        <v>0</v>
      </c>
      <c r="T79" s="114">
        <f>SUM(B79:S79)</f>
        <v>0</v>
      </c>
    </row>
    <row r="80" spans="1:20" ht="15.75">
      <c r="A80" s="106" t="s">
        <v>14</v>
      </c>
      <c r="B80" s="115"/>
      <c r="C80" s="115">
        <v>150000</v>
      </c>
      <c r="D80" s="115"/>
      <c r="E80" s="115"/>
      <c r="F80" s="115"/>
      <c r="G80" s="115">
        <v>895300</v>
      </c>
      <c r="H80" s="115"/>
      <c r="I80" s="115"/>
      <c r="J80" s="115">
        <v>5000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>
        <f>SUM(B80:S80)</f>
        <v>1050300</v>
      </c>
    </row>
    <row r="81" spans="1:20" ht="15.75">
      <c r="A81" s="98">
        <v>450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5.75">
      <c r="A82" s="99">
        <v>451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.75">
      <c r="A83" s="99">
        <v>453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5.75">
      <c r="A84" s="99">
        <v>456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5.75">
      <c r="A85" s="99">
        <v>459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.75">
      <c r="A86" s="99">
        <v>466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5.75">
      <c r="A87" s="99">
        <v>467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ht="15.75">
      <c r="A88" s="104" t="s">
        <v>13</v>
      </c>
      <c r="B88" s="114">
        <f>SUM(B82:B87)</f>
        <v>0</v>
      </c>
      <c r="C88" s="114">
        <f>SUM(C82:C87)</f>
        <v>0</v>
      </c>
      <c r="D88" s="114">
        <f>SUM(D82:D87)</f>
        <v>0</v>
      </c>
      <c r="E88" s="114"/>
      <c r="F88" s="114">
        <f aca="true" t="shared" si="7" ref="F88:N88">SUM(F82:F87)</f>
        <v>0</v>
      </c>
      <c r="G88" s="114">
        <f t="shared" si="7"/>
        <v>0</v>
      </c>
      <c r="H88" s="114">
        <f t="shared" si="7"/>
        <v>0</v>
      </c>
      <c r="I88" s="114">
        <f t="shared" si="7"/>
        <v>0</v>
      </c>
      <c r="J88" s="114">
        <f t="shared" si="7"/>
        <v>0</v>
      </c>
      <c r="K88" s="114">
        <f t="shared" si="7"/>
        <v>0</v>
      </c>
      <c r="L88" s="114">
        <f t="shared" si="7"/>
        <v>0</v>
      </c>
      <c r="M88" s="114">
        <f t="shared" si="7"/>
        <v>0</v>
      </c>
      <c r="N88" s="114">
        <f t="shared" si="7"/>
        <v>0</v>
      </c>
      <c r="O88" s="114"/>
      <c r="P88" s="114">
        <f>SUM(P82:P87)</f>
        <v>0</v>
      </c>
      <c r="Q88" s="114">
        <f>SUM(Q82:Q87)</f>
        <v>0</v>
      </c>
      <c r="R88" s="114">
        <f>SUM(R82:R87)</f>
        <v>0</v>
      </c>
      <c r="S88" s="114">
        <f>SUM(S82:S87)</f>
        <v>0</v>
      </c>
      <c r="T88" s="114">
        <f>SUM(B88:S88)</f>
        <v>0</v>
      </c>
    </row>
    <row r="89" spans="1:20" ht="15.75">
      <c r="A89" s="106" t="s">
        <v>14</v>
      </c>
      <c r="B89" s="115"/>
      <c r="C89" s="115">
        <v>9908.2</v>
      </c>
      <c r="D89" s="115">
        <v>6680</v>
      </c>
      <c r="E89" s="115"/>
      <c r="F89" s="115"/>
      <c r="G89" s="115">
        <v>18500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>
        <f>SUM(B89:S89)</f>
        <v>35088.2</v>
      </c>
    </row>
    <row r="90" spans="1:20" ht="15.75">
      <c r="A90" s="98">
        <v>500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5.75">
      <c r="A91" s="99">
        <v>508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5.75">
      <c r="A92" s="99">
        <v>509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5.75">
      <c r="A93" s="99">
        <v>513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.75">
      <c r="A94" s="99">
        <v>516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>
        <v>590000</v>
      </c>
      <c r="M94" s="113"/>
      <c r="N94" s="113"/>
      <c r="O94" s="113"/>
      <c r="P94" s="113"/>
      <c r="Q94" s="113"/>
      <c r="R94" s="113"/>
      <c r="S94" s="113"/>
      <c r="T94" s="113"/>
    </row>
    <row r="95" spans="1:20" ht="15.75">
      <c r="A95" s="99">
        <v>518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99">
        <v>519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.75">
      <c r="A97" s="104" t="s">
        <v>13</v>
      </c>
      <c r="B97" s="114">
        <f>SUM(B91:B96)</f>
        <v>0</v>
      </c>
      <c r="C97" s="114">
        <f>SUM(C91:C96)</f>
        <v>0</v>
      </c>
      <c r="D97" s="114">
        <f>SUM(D91:D96)</f>
        <v>0</v>
      </c>
      <c r="E97" s="114"/>
      <c r="F97" s="114">
        <f aca="true" t="shared" si="8" ref="F97:S97">SUM(F91:F96)</f>
        <v>0</v>
      </c>
      <c r="G97" s="114">
        <f t="shared" si="8"/>
        <v>0</v>
      </c>
      <c r="H97" s="114">
        <f t="shared" si="8"/>
        <v>0</v>
      </c>
      <c r="I97" s="114">
        <f t="shared" si="8"/>
        <v>0</v>
      </c>
      <c r="J97" s="114">
        <f t="shared" si="8"/>
        <v>0</v>
      </c>
      <c r="K97" s="114">
        <f t="shared" si="8"/>
        <v>0</v>
      </c>
      <c r="L97" s="114">
        <f t="shared" si="8"/>
        <v>590000</v>
      </c>
      <c r="M97" s="114">
        <f t="shared" si="8"/>
        <v>0</v>
      </c>
      <c r="N97" s="114">
        <f t="shared" si="8"/>
        <v>0</v>
      </c>
      <c r="O97" s="114">
        <f t="shared" si="8"/>
        <v>0</v>
      </c>
      <c r="P97" s="114">
        <f t="shared" si="8"/>
        <v>0</v>
      </c>
      <c r="Q97" s="114">
        <f t="shared" si="8"/>
        <v>0</v>
      </c>
      <c r="R97" s="114">
        <f t="shared" si="8"/>
        <v>0</v>
      </c>
      <c r="S97" s="114">
        <f t="shared" si="8"/>
        <v>0</v>
      </c>
      <c r="T97" s="114">
        <f>SUM(B97:S97)</f>
        <v>590000</v>
      </c>
    </row>
    <row r="98" spans="1:20" ht="15.75">
      <c r="A98" s="106" t="s">
        <v>14</v>
      </c>
      <c r="B98" s="115"/>
      <c r="C98" s="115"/>
      <c r="D98" s="115">
        <v>0</v>
      </c>
      <c r="E98" s="115"/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947000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f>SUM(B98:S98)</f>
        <v>947000</v>
      </c>
    </row>
    <row r="99" spans="1:20" ht="15.75">
      <c r="A99" s="98">
        <v>550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.75">
      <c r="A100" s="99">
        <v>553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5.75">
      <c r="A101" s="99">
        <v>554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5.75">
      <c r="A102" s="104" t="s">
        <v>13</v>
      </c>
      <c r="B102" s="114">
        <f aca="true" t="shared" si="9" ref="B102:S102">SUM(B100:B101)</f>
        <v>0</v>
      </c>
      <c r="C102" s="114">
        <f t="shared" si="9"/>
        <v>0</v>
      </c>
      <c r="D102" s="114">
        <f t="shared" si="9"/>
        <v>0</v>
      </c>
      <c r="E102" s="114">
        <f t="shared" si="9"/>
        <v>0</v>
      </c>
      <c r="F102" s="114">
        <f t="shared" si="9"/>
        <v>0</v>
      </c>
      <c r="G102" s="114">
        <f t="shared" si="9"/>
        <v>0</v>
      </c>
      <c r="H102" s="114">
        <f t="shared" si="9"/>
        <v>0</v>
      </c>
      <c r="I102" s="114">
        <f t="shared" si="9"/>
        <v>0</v>
      </c>
      <c r="J102" s="114">
        <f t="shared" si="9"/>
        <v>0</v>
      </c>
      <c r="K102" s="114">
        <f t="shared" si="9"/>
        <v>0</v>
      </c>
      <c r="L102" s="114">
        <f t="shared" si="9"/>
        <v>0</v>
      </c>
      <c r="M102" s="114">
        <f t="shared" si="9"/>
        <v>0</v>
      </c>
      <c r="N102" s="114">
        <f t="shared" si="9"/>
        <v>0</v>
      </c>
      <c r="O102" s="114">
        <f t="shared" si="9"/>
        <v>0</v>
      </c>
      <c r="P102" s="114">
        <f t="shared" si="9"/>
        <v>0</v>
      </c>
      <c r="Q102" s="114">
        <f t="shared" si="9"/>
        <v>0</v>
      </c>
      <c r="R102" s="114">
        <f t="shared" si="9"/>
        <v>0</v>
      </c>
      <c r="S102" s="114">
        <f t="shared" si="9"/>
        <v>0</v>
      </c>
      <c r="T102" s="114">
        <f>SUM(B102:S102)</f>
        <v>0</v>
      </c>
    </row>
    <row r="103" spans="1:20" ht="15.75">
      <c r="A103" s="106" t="s">
        <v>14</v>
      </c>
      <c r="B103" s="115">
        <v>0</v>
      </c>
      <c r="C103" s="115"/>
      <c r="D103" s="115"/>
      <c r="E103" s="115"/>
      <c r="F103" s="115"/>
      <c r="G103" s="115"/>
      <c r="H103" s="115"/>
      <c r="I103" s="115"/>
      <c r="J103" s="115"/>
      <c r="K103" s="115">
        <v>0</v>
      </c>
      <c r="L103" s="115"/>
      <c r="M103" s="115">
        <v>0</v>
      </c>
      <c r="N103" s="115">
        <v>0</v>
      </c>
      <c r="O103" s="115">
        <v>0</v>
      </c>
      <c r="P103" s="115">
        <v>0</v>
      </c>
      <c r="Q103" s="115"/>
      <c r="R103" s="115"/>
      <c r="S103" s="115"/>
      <c r="T103" s="115">
        <f>SUM(B103:S103)</f>
        <v>0</v>
      </c>
    </row>
    <row r="104" spans="1:20" ht="15.75">
      <c r="A104" s="105" t="s">
        <v>13</v>
      </c>
      <c r="B104" s="117">
        <f aca="true" t="shared" si="10" ref="B104:S104">B11+B19+B24+B29+B40+B48+B66+B74+B79+B88+B102+B97</f>
        <v>21540</v>
      </c>
      <c r="C104" s="117">
        <f t="shared" si="10"/>
        <v>497416.28</v>
      </c>
      <c r="D104" s="117">
        <f t="shared" si="10"/>
        <v>106808</v>
      </c>
      <c r="E104" s="117">
        <f t="shared" si="10"/>
        <v>0</v>
      </c>
      <c r="F104" s="117">
        <f t="shared" si="10"/>
        <v>0</v>
      </c>
      <c r="G104" s="117">
        <f t="shared" si="10"/>
        <v>36890.72</v>
      </c>
      <c r="H104" s="117">
        <f t="shared" si="10"/>
        <v>0</v>
      </c>
      <c r="I104" s="117">
        <f t="shared" si="10"/>
        <v>0</v>
      </c>
      <c r="J104" s="117">
        <f t="shared" si="10"/>
        <v>0</v>
      </c>
      <c r="K104" s="117">
        <f t="shared" si="10"/>
        <v>149470</v>
      </c>
      <c r="L104" s="117">
        <f t="shared" si="10"/>
        <v>590000</v>
      </c>
      <c r="M104" s="117">
        <f t="shared" si="10"/>
        <v>0</v>
      </c>
      <c r="N104" s="117">
        <f t="shared" si="10"/>
        <v>0</v>
      </c>
      <c r="O104" s="117">
        <f t="shared" si="10"/>
        <v>0</v>
      </c>
      <c r="P104" s="117">
        <f t="shared" si="10"/>
        <v>0</v>
      </c>
      <c r="Q104" s="117">
        <f t="shared" si="10"/>
        <v>0</v>
      </c>
      <c r="R104" s="117">
        <f t="shared" si="10"/>
        <v>0</v>
      </c>
      <c r="S104" s="117">
        <f t="shared" si="10"/>
        <v>0</v>
      </c>
      <c r="T104" s="114">
        <f>SUM(B104:S104)</f>
        <v>1402125</v>
      </c>
    </row>
    <row r="105" spans="1:20" ht="16.5" thickBot="1">
      <c r="A105" s="107" t="s">
        <v>14</v>
      </c>
      <c r="B105" s="118">
        <f aca="true" t="shared" si="11" ref="B105:S105">B12+B20+B25+B30+B41+B49+B67+B75+B80+B89+B103+B98</f>
        <v>277384</v>
      </c>
      <c r="C105" s="118">
        <f t="shared" si="11"/>
        <v>5144278.33</v>
      </c>
      <c r="D105" s="118">
        <f t="shared" si="11"/>
        <v>1093124.3</v>
      </c>
      <c r="E105" s="118">
        <f t="shared" si="11"/>
        <v>21700</v>
      </c>
      <c r="F105" s="118">
        <f t="shared" si="11"/>
        <v>0</v>
      </c>
      <c r="G105" s="118">
        <f t="shared" si="11"/>
        <v>1669175.4100000001</v>
      </c>
      <c r="H105" s="118">
        <f t="shared" si="11"/>
        <v>0</v>
      </c>
      <c r="I105" s="118">
        <f t="shared" si="11"/>
        <v>0</v>
      </c>
      <c r="J105" s="118">
        <f t="shared" si="11"/>
        <v>5000</v>
      </c>
      <c r="K105" s="118">
        <f t="shared" si="11"/>
        <v>555167.5</v>
      </c>
      <c r="L105" s="118">
        <f t="shared" si="11"/>
        <v>947000</v>
      </c>
      <c r="M105" s="118">
        <f t="shared" si="11"/>
        <v>0</v>
      </c>
      <c r="N105" s="118">
        <f t="shared" si="11"/>
        <v>198760</v>
      </c>
      <c r="O105" s="118">
        <f t="shared" si="11"/>
        <v>123815</v>
      </c>
      <c r="P105" s="118">
        <f t="shared" si="11"/>
        <v>0</v>
      </c>
      <c r="Q105" s="118">
        <f t="shared" si="11"/>
        <v>0</v>
      </c>
      <c r="R105" s="118">
        <f t="shared" si="11"/>
        <v>0</v>
      </c>
      <c r="S105" s="118">
        <f t="shared" si="11"/>
        <v>0</v>
      </c>
      <c r="T105" s="118">
        <f>SUM(B105:S105)</f>
        <v>10035404.54</v>
      </c>
    </row>
    <row r="106" spans="2:18" ht="16.5" thickTop="1">
      <c r="B106" s="100"/>
      <c r="D106" s="100"/>
      <c r="E106" s="100"/>
      <c r="F106" s="100"/>
      <c r="G106" s="100"/>
      <c r="H106" s="100"/>
      <c r="I106" s="100"/>
      <c r="J106" s="100"/>
      <c r="M106" s="100"/>
      <c r="N106" s="100"/>
      <c r="O106" s="100"/>
      <c r="P106" s="100"/>
      <c r="Q106" s="100"/>
      <c r="R106" s="100"/>
    </row>
    <row r="107" spans="2:20" ht="15.75">
      <c r="B107" s="100"/>
      <c r="D107" s="100"/>
      <c r="E107" s="100"/>
      <c r="F107" s="100"/>
      <c r="G107" s="100"/>
      <c r="H107" s="100"/>
      <c r="I107" s="100"/>
      <c r="J107" s="100"/>
      <c r="M107" s="100"/>
      <c r="N107" s="100"/>
      <c r="O107" s="100"/>
      <c r="P107" s="100"/>
      <c r="Q107" s="100"/>
      <c r="R107" s="100"/>
      <c r="T107" s="101"/>
    </row>
    <row r="108" spans="2:18" ht="15.75">
      <c r="B108" s="100"/>
      <c r="D108" s="100"/>
      <c r="E108" s="100"/>
      <c r="F108" s="100"/>
      <c r="G108" s="100"/>
      <c r="H108" s="100"/>
      <c r="I108" s="100"/>
      <c r="J108" s="100"/>
      <c r="M108" s="100"/>
      <c r="N108" s="100"/>
      <c r="O108" s="100"/>
      <c r="P108" s="100"/>
      <c r="Q108" s="100"/>
      <c r="R108" s="100"/>
    </row>
    <row r="109" spans="2:18" ht="15.75">
      <c r="B109" s="100"/>
      <c r="D109" s="100"/>
      <c r="E109" s="100"/>
      <c r="F109" s="100"/>
      <c r="G109" s="100"/>
      <c r="H109" s="100"/>
      <c r="I109" s="100"/>
      <c r="J109" s="100"/>
      <c r="M109" s="100"/>
      <c r="N109" s="100"/>
      <c r="O109" s="100"/>
      <c r="P109" s="100"/>
      <c r="Q109" s="100"/>
      <c r="R109" s="100"/>
    </row>
    <row r="111" spans="4:9" ht="15.75">
      <c r="D111" s="119"/>
      <c r="E111" s="119"/>
      <c r="G111" s="102"/>
      <c r="H111" s="102"/>
      <c r="I111" s="102"/>
    </row>
    <row r="112" spans="6:12" ht="15.75">
      <c r="F112" s="100"/>
      <c r="K112" s="103"/>
      <c r="L112" s="103"/>
    </row>
    <row r="113" ht="15.75">
      <c r="F113" s="100"/>
    </row>
    <row r="114" ht="15.75">
      <c r="F114" s="103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2013-11-20T06:30:30Z</cp:lastPrinted>
  <dcterms:created xsi:type="dcterms:W3CDTF">2004-02-23T07:46:31Z</dcterms:created>
  <dcterms:modified xsi:type="dcterms:W3CDTF">2014-08-29T03:30:08Z</dcterms:modified>
  <cp:category/>
  <cp:version/>
  <cp:contentType/>
  <cp:contentStatus/>
</cp:coreProperties>
</file>