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65" firstSheet="11" activeTab="12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กระดาษทำการกระทบยอด   (2)" sheetId="8" r:id="rId8"/>
    <sheet name="งบกระทบยอดเศรษฐกิจชุมชน" sheetId="9" r:id="rId9"/>
    <sheet name="งบกระทบยอดธกส.ออมทรัพย์" sheetId="10" r:id="rId10"/>
    <sheet name="งบกระทบยอดกรุงไทยออมทรัพย์" sheetId="11" r:id="rId11"/>
    <sheet name="เงินอุดหนุนค้างจ่าย" sheetId="12" r:id="rId12"/>
    <sheet name="รายจ่ายรอจ่าย " sheetId="13" r:id="rId13"/>
    <sheet name="งบกระทบยอดโครงการถ่ายโอน" sheetId="14" r:id="rId14"/>
    <sheet name="เงินสะสม" sheetId="15" r:id="rId15"/>
    <sheet name="แนบจ่ายขาด" sheetId="16" r:id="rId16"/>
    <sheet name="รายงานกระแสเงินสด" sheetId="17" r:id="rId17"/>
    <sheet name="งบกระทบยอดกรุงไทยกระแส (2)" sheetId="18" r:id="rId18"/>
  </sheets>
  <definedNames>
    <definedName name="_xlnm.Print_Area" localSheetId="7">'กระดาษทำการกระทบยอด   (2)'!$A$1:$V$123</definedName>
    <definedName name="_xlnm.Print_Area" localSheetId="4">'กระดาษทำการงบทดลอง '!$A$1:$J$43</definedName>
    <definedName name="_xlnm.Print_Area" localSheetId="13">'งบกระทบยอดโครงการถ่ายโอน'!$A$1:$H$42</definedName>
    <definedName name="_xlnm.Print_Area" localSheetId="9">'งบกระทบยอดธกส.ออมทรัพย์'!$A$1:$H$53</definedName>
    <definedName name="_xlnm.Print_Area" localSheetId="8">'งบกระทบยอดเศรษฐกิจชุมชน'!$A$1:$H$42</definedName>
    <definedName name="_xlnm.Print_Area" localSheetId="2">'งบทดลอง'!$A$1:$F$60</definedName>
    <definedName name="_xlnm.Print_Area" localSheetId="11">'เงินอุดหนุนค้างจ่าย'!#REF!</definedName>
    <definedName name="_xlnm.Print_Area" localSheetId="1">'ใบผ่านทั่วไป (2)'!$A$1:$F$169</definedName>
    <definedName name="_xlnm.Print_Area" localSheetId="0">'ใบผ่านมาตรฐาน (2)'!$A$1:$E$140</definedName>
    <definedName name="_xlnm.Print_Area" localSheetId="3">'รายงานรับ-จ่ายเงินสด'!$A$1:$I$105</definedName>
    <definedName name="_xlnm.Print_Titles" localSheetId="7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comments1.xml><?xml version="1.0" encoding="utf-8"?>
<comments xmlns="http://schemas.openxmlformats.org/spreadsheetml/2006/main">
  <authors>
    <author>muangnat.obt</author>
  </authors>
  <commentList>
    <comment ref="F29" authorId="0">
      <text>
        <r>
          <rPr>
            <b/>
            <sz val="9"/>
            <rFont val="Tahoma"/>
            <family val="2"/>
          </rPr>
          <t>muangnat.obt: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<sst xmlns="http://schemas.openxmlformats.org/spreadsheetml/2006/main" count="859" uniqueCount="580">
  <si>
    <t>ผู้บันทึกบัญชี</t>
  </si>
  <si>
    <t>(4) เงินอุดหนุนเฉพาะกิจ(เบี้ยยังชีพคนชรา)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</si>
  <si>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</si>
  <si>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</si>
  <si>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</si>
  <si>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</si>
  <si>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</si>
  <si>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</si>
  <si>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</si>
  <si>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</si>
  <si>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</si>
  <si>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</si>
  <si>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</si>
  <si>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</si>
  <si>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</si>
  <si>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</si>
  <si>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</si>
  <si>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</si>
  <si>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</si>
  <si>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</si>
  <si>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</si>
  <si>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</si>
  <si>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</si>
  <si>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</si>
  <si>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</si>
  <si>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</si>
  <si>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</si>
  <si>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</si>
  <si>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</si>
  <si>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</si>
  <si>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</si>
  <si>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</si>
  <si>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</si>
  <si>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</si>
  <si>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</si>
  <si>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</si>
  <si>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</si>
  <si>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</si>
  <si>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</si>
  <si>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</si>
  <si>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</si>
  <si>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</si>
  <si>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</si>
  <si>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</si>
  <si>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</si>
  <si>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</si>
  <si>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</si>
  <si>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</si>
  <si>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</si>
  <si>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</si>
  <si>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</si>
  <si>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</si>
  <si>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</si>
  <si>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</si>
  <si>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</si>
  <si>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</si>
  <si>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</si>
  <si>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</si>
  <si>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</si>
  <si>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</si>
  <si>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</si>
  <si>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</si>
  <si>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</si>
  <si>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</si>
  <si>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</si>
  <si>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</si>
  <si>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</si>
  <si>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</si>
  <si>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</si>
  <si>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</si>
  <si>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</si>
  <si>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</si>
  <si>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</si>
  <si>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</si>
  <si>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</si>
  <si>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</si>
  <si>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</si>
  <si>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</si>
  <si>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</si>
  <si>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</si>
  <si>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</si>
  <si>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</si>
  <si>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</si>
  <si>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</si>
  <si>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</si>
  <si>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</si>
  <si>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</si>
  <si>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</si>
  <si>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</si>
  <si>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</si>
  <si>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</si>
  <si>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</si>
  <si>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</si>
  <si>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</si>
  <si>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</si>
  <si>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</si>
  <si>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</si>
  <si>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</si>
  <si>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</si>
  <si>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</si>
  <si>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</si>
  <si>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</si>
  <si>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</si>
  <si>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</si>
  <si>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</si>
  <si>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</si>
  <si>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</si>
  <si>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</si>
  <si>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</si>
  <si>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</si>
  <si>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</si>
  <si>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</si>
  <si>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</si>
  <si>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</si>
  <si>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</si>
  <si>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</si>
  <si>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</si>
  <si>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</si>
  <si>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</si>
  <si>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</si>
  <si>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</si>
  <si>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</si>
  <si>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</si>
  <si>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</si>
  <si>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</si>
  <si>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</si>
  <si>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</si>
  <si>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</si>
  <si>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</si>
  <si>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</si>
  <si>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</si>
  <si>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</si>
  <si>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</si>
  <si>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</si>
  <si>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</si>
  <si>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</si>
  <si>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</si>
  <si>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</si>
  <si>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</si>
  <si>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</si>
  <si>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</si>
  <si>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</si>
  <si>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</si>
  <si>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</si>
  <si>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</si>
  <si>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</si>
  <si>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</si>
  <si>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</si>
  <si>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</si>
  <si>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</si>
  <si>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</si>
  <si>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</si>
  <si>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</si>
  <si>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</si>
  <si>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</si>
  <si>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</si>
  <si>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</si>
  <si>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</si>
  <si>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</si>
  <si>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</si>
  <si>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</si>
  <si>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</si>
  <si>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</si>
  <si>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</si>
  <si>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</si>
  <si>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</si>
  <si>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</si>
  <si>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</si>
  <si>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</si>
  <si>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</si>
  <si>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</si>
  <si>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</si>
  <si>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</si>
  <si>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</si>
  <si>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</si>
  <si>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</si>
  <si>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</si>
  <si>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</si>
  <si>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</si>
  <si>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</si>
  <si>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</si>
  <si>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</si>
  <si>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</si>
  <si>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</si>
  <si>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</si>
  <si>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</si>
  <si>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</si>
  <si>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</si>
  <si>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</si>
  <si>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</si>
  <si>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</si>
  <si>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</si>
  <si>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</si>
  <si>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</si>
  <si>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</si>
  <si>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</si>
  <si>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</si>
  <si>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</si>
  <si>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</si>
  <si>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</si>
  <si>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</si>
  <si>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</si>
  <si>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</si>
  <si>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</si>
  <si>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</si>
  <si>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</si>
  <si>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</si>
  <si>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</si>
  <si>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</si>
  <si>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</si>
  <si>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</si>
  <si>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</si>
  <si>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</si>
  <si>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</si>
  <si>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</si>
  <si>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</si>
  <si>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</si>
  <si>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</si>
  <si>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</si>
  <si>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</si>
  <si>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</si>
  <si>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</si>
  <si>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</si>
  <si>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</si>
  <si>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</si>
  <si>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</si>
  <si>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</si>
  <si>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</si>
  <si>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</si>
  <si>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</si>
  <si>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</si>
  <si>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</si>
  <si>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</si>
  <si>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</si>
  <si>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</si>
  <si>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</si>
  <si>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</si>
  <si>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</si>
  <si>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</si>
  <si>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</si>
  <si>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</si>
  <si>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</si>
  <si>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</si>
  <si>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</si>
  <si>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</si>
  <si>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</si>
  <si>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</si>
  <si>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</si>
  <si>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</si>
  <si>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</si>
  <si>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</si>
  <si>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</si>
  <si>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</si>
  <si>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</si>
  <si>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</si>
  <si>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</si>
  <si>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</si>
  <si>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</si>
  <si>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</si>
  <si>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</si>
  <si>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</si>
  <si>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</si>
  <si>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</si>
  <si>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</si>
  <si>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</si>
  <si>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</si>
  <si>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</si>
  <si>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</si>
  <si>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</si>
  <si>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</si>
  <si>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</si>
  <si>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</si>
  <si>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</si>
  <si>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</si>
  <si>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</si>
  <si>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</si>
  <si>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</si>
  <si>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</si>
  <si>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</si>
  <si>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</si>
  <si>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</si>
  <si>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</si>
  <si>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</si>
  <si>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</si>
  <si>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</si>
  <si>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</si>
  <si>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</si>
  <si>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</si>
  <si>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</si>
  <si>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</si>
  <si>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</si>
  <si>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</si>
  <si>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</si>
  <si>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</si>
  <si>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</si>
  <si>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</si>
  <si>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</si>
  <si>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</si>
  <si>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</si>
  <si>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</si>
  <si>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</si>
  <si>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</si>
  <si>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</si>
  <si>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</si>
  <si>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</si>
  <si>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</si>
  <si>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</si>
  <si>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</si>
  <si>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</si>
  <si>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</si>
  <si>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</si>
  <si>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</si>
  <si>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</si>
  <si>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</si>
  <si>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</si>
  <si>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</si>
  <si>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</si>
  <si>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</si>
  <si>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</si>
  <si>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</si>
  <si>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</si>
  <si>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</si>
  <si>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</si>
  <si>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</si>
  <si>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</si>
  <si>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</si>
  <si>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</si>
  <si>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</si>
  <si>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</si>
  <si>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</si>
  <si>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</si>
  <si>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</si>
  <si>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</si>
  <si>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</si>
  <si>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</si>
  <si>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</si>
  <si>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</si>
  <si>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</si>
  <si>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</si>
  <si>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</si>
  <si>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</si>
  <si>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</si>
  <si>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</si>
  <si>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</si>
  <si>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</si>
  <si>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</si>
  <si>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</si>
  <si>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</si>
  <si>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</si>
  <si>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</si>
  <si>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</si>
  <si>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</si>
  <si>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</si>
  <si>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</si>
  <si>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</si>
  <si>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</si>
  <si>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</si>
  <si>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</si>
  <si>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</si>
  <si>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</si>
  <si>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</si>
  <si>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</si>
  <si>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</si>
  <si>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</si>
  <si>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</si>
  <si>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</si>
  <si>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</si>
  <si>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</si>
  <si>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</si>
  <si>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</si>
  <si>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</si>
  <si>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</si>
  <si>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</si>
  <si>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</si>
  <si>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</si>
  <si>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</si>
  <si>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</si>
  <si>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</si>
  <si>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</si>
  <si>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</si>
  <si>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</si>
  <si>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</si>
  <si>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</si>
  <si>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</si>
  <si>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</si>
  <si>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</si>
  <si>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</si>
  <si>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</si>
  <si>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</si>
  <si>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</si>
  <si>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</si>
  <si>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</si>
  <si>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</si>
  <si>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</si>
  <si>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</si>
  <si>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</si>
  <si>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</si>
  <si>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</si>
  <si>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</si>
  <si>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</si>
  <si>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</si>
  <si>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</si>
  <si>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</si>
  <si>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</si>
  <si>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</si>
  <si>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</si>
  <si>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</si>
  <si>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</si>
  <si>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</si>
  <si>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</si>
  <si>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</si>
  <si>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</si>
  <si>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</si>
  <si>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</si>
  <si>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</si>
  <si>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</si>
  <si>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</si>
  <si>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</si>
  <si>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</si>
  <si>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</si>
  <si>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</si>
  <si>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</si>
  <si>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</si>
  <si>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</si>
  <si>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</si>
  <si>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</si>
  <si>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</si>
  <si>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</si>
  <si>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>หัวหน้าส่วนการคลัง</t>
  </si>
  <si>
    <t xml:space="preserve">               (   นางสุภาภรณ์  การถาง  )</t>
  </si>
  <si>
    <t xml:space="preserve">  ตำแหน่ง    หัวหน้าส่วนการคลัง</t>
  </si>
  <si>
    <t>(5) เงินอุดหนุนเฉพาะกิจ(โครงการครอบครัวไทยห่างไกลยาเสพติด)</t>
  </si>
  <si>
    <t>เงินอุดหนุนเฉพาะกิจ(ครอบครัวไทยห่างไกลยาฯ)</t>
  </si>
  <si>
    <t>879/2554</t>
  </si>
  <si>
    <t>878/2554</t>
  </si>
  <si>
    <t>877/2554</t>
  </si>
  <si>
    <t>876/2554</t>
  </si>
  <si>
    <t>บัญชีรายได้ค้างรับ</t>
  </si>
  <si>
    <t xml:space="preserve">  ปีงบประมาณ    2555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</si>
  <si>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</si>
  <si>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</si>
  <si>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</si>
  <si>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</si>
  <si>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</si>
  <si>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</si>
  <si>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</si>
  <si>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</si>
  <si>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</si>
  <si>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</si>
  <si>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</si>
  <si>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</si>
  <si>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</si>
  <si>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</si>
  <si>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</si>
  <si>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</si>
  <si>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</si>
  <si>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</si>
  <si>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</si>
  <si>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</si>
  <si>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</si>
  <si>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</si>
  <si>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</si>
  <si>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เงินอุดหนุนเฉพาะกิจ -  ครอบครัวไทยฯ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</si>
  <si>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</si>
  <si>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</si>
  <si>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</si>
  <si>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</si>
  <si>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 xml:space="preserve">               (   นางสุภาภรณ์  การถาง   )</t>
  </si>
  <si>
    <t xml:space="preserve">                           ลูกหนี้-เงินทุนโครงการเศรษฐกิจชุมชน ม.7</t>
  </si>
  <si>
    <t xml:space="preserve">                           บัญชีเงินทุนโครงการเศรษฐกิจชุมชน</t>
  </si>
  <si>
    <t xml:space="preserve">                          อุดหนุนเฉพาะกิจ-เบี้ยยังชีพคนชรา</t>
  </si>
  <si>
    <t xml:space="preserve">  (  นางสุภาภรณ์   การถาง)</t>
  </si>
  <si>
    <t xml:space="preserve">                          -  เศรษฐกิจชุมชน</t>
  </si>
  <si>
    <t>ผู้ทำบัญชี</t>
  </si>
  <si>
    <t>( นางสุภาภรณ์   การถาง)</t>
  </si>
  <si>
    <t xml:space="preserve">                               เงินอุดหนุนเฉพาะกิจ - ไทยเข้มแข็ง</t>
  </si>
  <si>
    <t xml:space="preserve">          </t>
  </si>
  <si>
    <t>( นางอาภาภรณ์   กกสันเทียะ )</t>
  </si>
  <si>
    <t xml:space="preserve">               (นางสุภาภรณ์  การถาง)</t>
  </si>
  <si>
    <t xml:space="preserve"> หัวหน้าส่วนการคลัง</t>
  </si>
  <si>
    <t xml:space="preserve">                                นักวิชาการเงินและบัญชี</t>
  </si>
  <si>
    <t xml:space="preserve">  (  นางสุภาภรณ์  การถาง)</t>
  </si>
  <si>
    <r>
      <t xml:space="preserve">เครดิต </t>
    </r>
    <r>
      <rPr>
        <sz val="14"/>
        <rFont val="TH SarabunPSK"/>
        <family val="2"/>
      </rPr>
      <t xml:space="preserve">  ธกส.ออมทรัพย์  291-2-49401-5</t>
    </r>
  </si>
  <si>
    <t>เจ้าพนักงานพัสดุ รักษาการใน</t>
  </si>
  <si>
    <t xml:space="preserve">            เจ้าพนักงานพัสดุ รักษาการใน-</t>
  </si>
  <si>
    <t>ตำแหน่ง นักวิชาการเงินและบัญชี</t>
  </si>
  <si>
    <t xml:space="preserve">  (  นายสยาม     สังข์ศร )</t>
  </si>
  <si>
    <t>รักษาราชการหัวหน้าส่วนการคลัง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</si>
  <si>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</si>
  <si>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</si>
  <si>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</si>
  <si>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</si>
  <si>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( นางสุภาภรณ์  การถาง  )</t>
  </si>
  <si>
    <t xml:space="preserve">                               เงินอุดหนุนทั่วไป -อาหารเสริม(นม)</t>
  </si>
  <si>
    <t>ผู้อนุมัติ</t>
  </si>
  <si>
    <t>เบิกจ่ายตาม</t>
  </si>
  <si>
    <t>ฎีกาที่ 180/2555</t>
  </si>
  <si>
    <t>ลว. 5 ม.ค.55</t>
  </si>
  <si>
    <t>ฎีกาที่ 181/2555</t>
  </si>
  <si>
    <t>ฎีกาที่ 182/2555</t>
  </si>
  <si>
    <t>ฎีกาที่ 183/2555</t>
  </si>
  <si>
    <t>เบิกตัดปี</t>
  </si>
  <si>
    <t xml:space="preserve">                     เลขที่ …03.../..01.. /2555…….</t>
  </si>
  <si>
    <t xml:space="preserve">                           ลูกหนี้เงินยืมงบประมาณ</t>
  </si>
  <si>
    <t>รับคืนเบี้ยยังชีพคนชรา ม.ค. 55</t>
  </si>
  <si>
    <t xml:space="preserve">                          ค่าใช้สอย  (ค่าลงทะเบียน)</t>
  </si>
  <si>
    <t xml:space="preserve">                    </t>
  </si>
  <si>
    <t xml:space="preserve">                     เลขที่ 05.../.....11... /2555…….</t>
  </si>
  <si>
    <t xml:space="preserve">                     วันที่ …3  พฤศจิกายน   2554.....</t>
  </si>
  <si>
    <t>ส่งใช้เงินงบประมาณค่าลงทะเบียน(สำนักปลัด) ,ส่วนการคลัง ตามสัญญาเงินยืมเลขที่   2,3 /2555</t>
  </si>
  <si>
    <t xml:space="preserve">                               ค่าธรรมเนียมจดทะเบียนสิทธิฯและนิติกรรมที่ดิน</t>
  </si>
  <si>
    <r>
      <t xml:space="preserve">          </t>
    </r>
    <r>
      <rPr>
        <b/>
        <sz val="14"/>
        <rFont val="TH SarabunPSK"/>
        <family val="2"/>
      </rPr>
      <t xml:space="preserve">  เดบิต</t>
    </r>
    <r>
      <rPr>
        <sz val="14"/>
        <rFont val="TH SarabunPSK"/>
        <family val="2"/>
      </rPr>
      <t xml:space="preserve">       เบี้ยยังชีพผู้สูงอายุ ม.ค.55  (ค่าลงทะเบียน)</t>
    </r>
  </si>
  <si>
    <t xml:space="preserve">                   ส่งใช้เงินยืมค่าลงทะเบียนฝึกอบรม E-laas  ตั้งแต่เดือน พ.ย. 54 ลืมบันทึกบัญชี</t>
  </si>
  <si>
    <t xml:space="preserve">     เงินรับฝาก(หมายเหตุ 1)</t>
  </si>
  <si>
    <t>ประจำปีงบประมาณ 2555</t>
  </si>
  <si>
    <t>ณ  วันที่  31  มกราคม  2555</t>
  </si>
  <si>
    <t>( นางวรรณา  กล้าแข็ง)</t>
  </si>
  <si>
    <t xml:space="preserve"> ตำแหน่ง นักวิชาการเงินและบัญชี</t>
  </si>
  <si>
    <t xml:space="preserve">          ( นางวรรณา  กล้าแข็ง)</t>
  </si>
  <si>
    <t xml:space="preserve">       ตำแหน่ง นักวิชาการเงินและบัญชี</t>
  </si>
  <si>
    <t>ตำแหน่งนักวิชาการเงินและบัญชี</t>
  </si>
  <si>
    <t xml:space="preserve">           ตำแหน่ง นักวิชาการเงินและบัญชี</t>
  </si>
  <si>
    <t xml:space="preserve">                 (  นางสุภาภรณ์   การถาง )</t>
  </si>
  <si>
    <t xml:space="preserve">               หัวหน้าส่วนการคลัง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</si>
  <si>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</si>
  <si>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</si>
  <si>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>(นางวรรณา  กล้าแข็ง)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</si>
  <si>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</si>
  <si>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</si>
  <si>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</si>
  <si>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</si>
  <si>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</si>
  <si>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</si>
  <si>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</si>
  <si>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  )</t>
  </si>
  <si>
    <t xml:space="preserve">    ตำแหน่ง    นักวิชาการเงินและบัญชี</t>
  </si>
  <si>
    <t xml:space="preserve">             (  นางวรรณา  กล้าแข็ง)</t>
  </si>
  <si>
    <t xml:space="preserve">  ตำแหน่ง      หัวหน้าส่วนการคลัง</t>
  </si>
  <si>
    <t xml:space="preserve">                   เลขที่ …02.. /…04…... / …2555...</t>
  </si>
  <si>
    <t xml:space="preserve">                           ค่าสาธารณูปโภค</t>
  </si>
  <si>
    <t xml:space="preserve">เดบิท  ค่าใช้สอย   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</si>
  <si>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</si>
  <si>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 xml:space="preserve">                     วันที่ …30  เมษายน   2555.....</t>
  </si>
  <si>
    <t xml:space="preserve">  ยอดคงเหลือตามบัญชี    ณ   วันที่     30  เมษายน 2555</t>
  </si>
  <si>
    <t>เดบิท   ธ.กรุงไทยออมทรัพย์</t>
  </si>
  <si>
    <t>เครดิต ธ.กรุงไทย กระแสรายวัน</t>
  </si>
  <si>
    <t xml:space="preserve">เดบิท  ธกส.ออมทรัพย์ </t>
  </si>
  <si>
    <t>เครดิต ธ.กรุงไทยกระแสรายวัน</t>
  </si>
  <si>
    <t xml:space="preserve"> -โอนเงินจาก ธ.กรุงไทยกระแสรายวัน เข้า ธกส.ออมทรัพย์</t>
  </si>
  <si>
    <t xml:space="preserve">                     เลขที่ …02../..04.. /2555…….</t>
  </si>
  <si>
    <t xml:space="preserve">                     วันที่ …  30  เมษายน  2555.....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</si>
  <si>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พฤษภาคม  2555</t>
  </si>
  <si>
    <t xml:space="preserve">           เลขที่ …1..../...05...../...2555...</t>
  </si>
  <si>
    <t xml:space="preserve">   วันที่ ....31  พฤษภาคม  ..2555…...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</si>
  <si>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พฤษภาคม  2555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</si>
  <si>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พฤษภาคม  2555</t>
  </si>
  <si>
    <t xml:space="preserve">                 เลขที่ …03.. /…05…... / 2555….</t>
  </si>
  <si>
    <t xml:space="preserve">                     เลขที่ …01.../..05... /2555…….</t>
  </si>
  <si>
    <t>ส่งใช้เงินยืมค่าลงทะเบียนฝึกอบรมของสอบต. ,และค่าลงทะเบียนอบรมปลัดองค์การบริหารส่วนตำบล</t>
  </si>
  <si>
    <t xml:space="preserve">                     วันที่ …11  พฤษภาคม  2555....</t>
  </si>
  <si>
    <t>ประจำเดือน พฤษภาคม 2555</t>
  </si>
  <si>
    <t>ณ   วันที่  30  เมษายน  2555</t>
  </si>
  <si>
    <t xml:space="preserve">                          ประจำเดือน   พฤษภาคม พ.ศ.   2555</t>
  </si>
  <si>
    <t>ประจำเดือน  พฤษภาคม 2555</t>
  </si>
  <si>
    <t>วันที่   30 พฤษภาคม  2555</t>
  </si>
  <si>
    <t xml:space="preserve">  ยอดคงเหลือตามรายงานธนาคาร  ณ  วันที่     31   พฤษภาคม  2555</t>
  </si>
  <si>
    <t xml:space="preserve">  ยอดคงเหลือตามบัญชี    ณ   วันที่   31  พฤษภาคม  2555</t>
  </si>
  <si>
    <t xml:space="preserve"> วันที่  31   พฤษภาคม 2555</t>
  </si>
  <si>
    <t xml:space="preserve">  ยอดคงเหลือตามรายงานธนาคาร  ณ  วันที่  31  พฤษภาคม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</si>
  <si>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พฤษภาคม  2555</t>
    </r>
  </si>
  <si>
    <t>วันที่   31  พฤษภาคม   2555</t>
  </si>
  <si>
    <t xml:space="preserve">  ยอดคงเหลือตามรายงานธนาคาร  ณ  วันที่  31  พฤษภาคม   2555</t>
  </si>
  <si>
    <t xml:space="preserve"> วันที่     31  พฤษภาคม  2555</t>
  </si>
  <si>
    <t>วันที่     31   พฤษภาคม 2555</t>
  </si>
  <si>
    <t>ณ   วันที่ 31  พฤษภาคม  2555</t>
  </si>
  <si>
    <t>2832189</t>
  </si>
  <si>
    <t>2832202</t>
  </si>
  <si>
    <t>2832204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</si>
  <si>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พ.ค. 2555</t>
    </r>
  </si>
  <si>
    <t xml:space="preserve"> ณ     วันที่    30  เดือน  พฤษภาคม  พ.ศ.  2555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</si>
</sst>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12" xfId="0" applyNumberFormat="1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0" xfId="33" applyFont="1" applyAlignment="1">
      <alignment/>
    </xf>
    <xf numFmtId="0" fontId="4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11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left" indent="3"/>
    </xf>
    <xf numFmtId="211" fontId="4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6"/>
    </xf>
    <xf numFmtId="0" fontId="4" fillId="0" borderId="13" xfId="0" applyFont="1" applyBorder="1" applyAlignment="1">
      <alignment horizontal="left" indent="6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211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9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3" fontId="8" fillId="0" borderId="12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43" fontId="8" fillId="0" borderId="22" xfId="33" applyFont="1" applyFill="1" applyBorder="1" applyAlignment="1">
      <alignment horizontal="center"/>
    </xf>
    <xf numFmtId="43" fontId="8" fillId="0" borderId="22" xfId="33" applyFont="1" applyFill="1" applyBorder="1" applyAlignment="1">
      <alignment/>
    </xf>
    <xf numFmtId="0" fontId="8" fillId="0" borderId="16" xfId="0" applyFont="1" applyBorder="1" applyAlignment="1">
      <alignment horizontal="center"/>
    </xf>
    <xf numFmtId="43" fontId="9" fillId="0" borderId="23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21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13" xfId="33" applyFont="1" applyBorder="1" applyAlignment="1">
      <alignment/>
    </xf>
    <xf numFmtId="43" fontId="12" fillId="0" borderId="25" xfId="33" applyFont="1" applyBorder="1" applyAlignment="1">
      <alignment/>
    </xf>
    <xf numFmtId="43" fontId="12" fillId="0" borderId="12" xfId="33" applyFont="1" applyBorder="1" applyAlignment="1">
      <alignment/>
    </xf>
    <xf numFmtId="0" fontId="14" fillId="0" borderId="0" xfId="0" applyFont="1" applyAlignment="1">
      <alignment/>
    </xf>
    <xf numFmtId="209" fontId="12" fillId="0" borderId="12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right"/>
    </xf>
    <xf numFmtId="43" fontId="12" fillId="0" borderId="13" xfId="33" applyFont="1" applyBorder="1" applyAlignment="1">
      <alignment horizontal="center"/>
    </xf>
    <xf numFmtId="43" fontId="12" fillId="0" borderId="27" xfId="33" applyFont="1" applyBorder="1" applyAlignment="1">
      <alignment/>
    </xf>
    <xf numFmtId="43" fontId="12" fillId="0" borderId="19" xfId="33" applyFont="1" applyBorder="1" applyAlignment="1">
      <alignment/>
    </xf>
    <xf numFmtId="43" fontId="12" fillId="0" borderId="28" xfId="33" applyFont="1" applyBorder="1" applyAlignment="1">
      <alignment/>
    </xf>
    <xf numFmtId="43" fontId="12" fillId="0" borderId="0" xfId="33" applyFont="1" applyBorder="1" applyAlignment="1">
      <alignment/>
    </xf>
    <xf numFmtId="210" fontId="8" fillId="0" borderId="29" xfId="0" applyNumberFormat="1" applyFont="1" applyFill="1" applyBorder="1" applyAlignment="1">
      <alignment horizontal="center"/>
    </xf>
    <xf numFmtId="43" fontId="12" fillId="0" borderId="16" xfId="33" applyFont="1" applyBorder="1" applyAlignment="1">
      <alignment/>
    </xf>
    <xf numFmtId="211" fontId="12" fillId="0" borderId="12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209" fontId="12" fillId="0" borderId="22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3" xfId="33" applyFont="1" applyFill="1" applyBorder="1" applyAlignment="1">
      <alignment/>
    </xf>
    <xf numFmtId="43" fontId="12" fillId="0" borderId="12" xfId="33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2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19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16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22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16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0" xfId="33" applyFont="1" applyBorder="1" applyAlignment="1">
      <alignment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211" fontId="12" fillId="0" borderId="22" xfId="0" applyNumberFormat="1" applyFont="1" applyBorder="1" applyAlignment="1">
      <alignment horizontal="center"/>
    </xf>
    <xf numFmtId="43" fontId="12" fillId="0" borderId="22" xfId="33" applyFont="1" applyBorder="1" applyAlignment="1">
      <alignment/>
    </xf>
    <xf numFmtId="43" fontId="12" fillId="0" borderId="22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0" xfId="33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43" fontId="12" fillId="0" borderId="32" xfId="33" applyFont="1" applyBorder="1" applyAlignment="1">
      <alignment horizontal="justify"/>
    </xf>
    <xf numFmtId="43" fontId="12" fillId="0" borderId="33" xfId="33" applyFont="1" applyBorder="1" applyAlignment="1">
      <alignment horizontal="justify"/>
    </xf>
    <xf numFmtId="0" fontId="15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4" xfId="33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34" xfId="33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35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6" xfId="33" applyFont="1" applyFill="1" applyBorder="1" applyAlignment="1">
      <alignment/>
    </xf>
    <xf numFmtId="43" fontId="6" fillId="0" borderId="13" xfId="33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4" xfId="0" applyNumberFormat="1" applyFont="1" applyBorder="1" applyAlignment="1">
      <alignment/>
    </xf>
    <xf numFmtId="43" fontId="4" fillId="0" borderId="17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43" fontId="17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216" fontId="6" fillId="0" borderId="33" xfId="33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216" fontId="4" fillId="0" borderId="33" xfId="33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216" fontId="4" fillId="0" borderId="37" xfId="3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16" fontId="4" fillId="0" borderId="12" xfId="33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16" fontId="4" fillId="0" borderId="37" xfId="33" applyNumberFormat="1" applyFont="1" applyBorder="1" applyAlignment="1">
      <alignment horizontal="center"/>
    </xf>
    <xf numFmtId="216" fontId="6" fillId="0" borderId="19" xfId="33" applyNumberFormat="1" applyFont="1" applyBorder="1" applyAlignment="1">
      <alignment horizontal="center"/>
    </xf>
    <xf numFmtId="216" fontId="4" fillId="0" borderId="0" xfId="33" applyNumberFormat="1" applyFont="1" applyAlignment="1">
      <alignment/>
    </xf>
    <xf numFmtId="0" fontId="19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210" fontId="8" fillId="0" borderId="38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0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10" fontId="8" fillId="0" borderId="18" xfId="0" applyNumberFormat="1" applyFont="1" applyFill="1" applyBorder="1" applyAlignment="1">
      <alignment horizontal="center"/>
    </xf>
    <xf numFmtId="210" fontId="8" fillId="0" borderId="15" xfId="0" applyNumberFormat="1" applyFont="1" applyFill="1" applyBorder="1" applyAlignment="1">
      <alignment horizontal="center"/>
    </xf>
    <xf numFmtId="210" fontId="8" fillId="0" borderId="22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4" borderId="11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211" fontId="8" fillId="35" borderId="11" xfId="0" applyNumberFormat="1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22" xfId="33" applyFont="1" applyFill="1" applyBorder="1" applyAlignment="1">
      <alignment/>
    </xf>
    <xf numFmtId="43" fontId="12" fillId="36" borderId="20" xfId="33" applyFont="1" applyFill="1" applyBorder="1" applyAlignment="1">
      <alignment/>
    </xf>
    <xf numFmtId="43" fontId="12" fillId="36" borderId="19" xfId="33" applyFont="1" applyFill="1" applyBorder="1" applyAlignment="1">
      <alignment/>
    </xf>
    <xf numFmtId="43" fontId="13" fillId="0" borderId="39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4" xfId="43" applyFont="1" applyBorder="1" applyAlignment="1">
      <alignment/>
    </xf>
    <xf numFmtId="43" fontId="4" fillId="0" borderId="0" xfId="43" applyFont="1" applyAlignment="1">
      <alignment/>
    </xf>
    <xf numFmtId="43" fontId="4" fillId="0" borderId="21" xfId="43" applyFont="1" applyBorder="1" applyAlignment="1">
      <alignment/>
    </xf>
    <xf numFmtId="43" fontId="6" fillId="0" borderId="13" xfId="43" applyFont="1" applyBorder="1" applyAlignment="1">
      <alignment/>
    </xf>
    <xf numFmtId="43" fontId="4" fillId="0" borderId="13" xfId="43" applyFont="1" applyBorder="1" applyAlignment="1">
      <alignment/>
    </xf>
    <xf numFmtId="43" fontId="4" fillId="0" borderId="15" xfId="43" applyFont="1" applyBorder="1" applyAlignment="1">
      <alignment/>
    </xf>
    <xf numFmtId="43" fontId="6" fillId="0" borderId="0" xfId="43" applyFont="1" applyAlignment="1">
      <alignment horizontal="center"/>
    </xf>
    <xf numFmtId="43" fontId="16" fillId="0" borderId="0" xfId="43" applyFont="1" applyAlignment="1">
      <alignment horizontal="center"/>
    </xf>
    <xf numFmtId="43" fontId="16" fillId="0" borderId="0" xfId="43" applyFont="1" applyAlignment="1">
      <alignment horizontal="right"/>
    </xf>
    <xf numFmtId="43" fontId="4" fillId="0" borderId="0" xfId="43" applyFont="1" applyAlignment="1">
      <alignment horizontal="right"/>
    </xf>
    <xf numFmtId="43" fontId="4" fillId="0" borderId="0" xfId="43" applyFont="1" applyAlignment="1">
      <alignment horizontal="center"/>
    </xf>
    <xf numFmtId="43" fontId="17" fillId="0" borderId="0" xfId="43" applyFont="1" applyAlignment="1">
      <alignment/>
    </xf>
    <xf numFmtId="49" fontId="6" fillId="0" borderId="0" xfId="43" applyNumberFormat="1" applyFont="1" applyAlignment="1">
      <alignment/>
    </xf>
    <xf numFmtId="43" fontId="6" fillId="0" borderId="0" xfId="43" applyFont="1" applyAlignment="1">
      <alignment/>
    </xf>
    <xf numFmtId="43" fontId="4" fillId="0" borderId="17" xfId="43" applyFont="1" applyBorder="1" applyAlignment="1">
      <alignment/>
    </xf>
    <xf numFmtId="43" fontId="4" fillId="0" borderId="0" xfId="43" applyFont="1" applyBorder="1" applyAlignment="1">
      <alignment/>
    </xf>
    <xf numFmtId="0" fontId="13" fillId="0" borderId="0" xfId="51" applyFont="1">
      <alignment/>
      <protection/>
    </xf>
    <xf numFmtId="43" fontId="13" fillId="0" borderId="0" xfId="44" applyFont="1" applyAlignment="1">
      <alignment/>
    </xf>
    <xf numFmtId="0" fontId="13" fillId="0" borderId="20" xfId="51" applyFont="1" applyBorder="1" applyAlignment="1">
      <alignment horizontal="center"/>
      <protection/>
    </xf>
    <xf numFmtId="43" fontId="13" fillId="0" borderId="20" xfId="44" applyFont="1" applyBorder="1" applyAlignment="1">
      <alignment horizontal="center"/>
    </xf>
    <xf numFmtId="0" fontId="13" fillId="0" borderId="22" xfId="51" applyFont="1" applyBorder="1" applyAlignment="1">
      <alignment horizontal="center"/>
      <protection/>
    </xf>
    <xf numFmtId="43" fontId="13" fillId="0" borderId="22" xfId="44" applyFont="1" applyBorder="1" applyAlignment="1">
      <alignment horizontal="center"/>
    </xf>
    <xf numFmtId="0" fontId="13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43" fontId="4" fillId="0" borderId="12" xfId="44" applyFont="1" applyBorder="1" applyAlignment="1">
      <alignment/>
    </xf>
    <xf numFmtId="43" fontId="13" fillId="0" borderId="12" xfId="44" applyFont="1" applyBorder="1" applyAlignment="1">
      <alignment/>
    </xf>
    <xf numFmtId="43" fontId="4" fillId="0" borderId="0" xfId="44" applyFont="1" applyBorder="1" applyAlignment="1">
      <alignment/>
    </xf>
    <xf numFmtId="0" fontId="13" fillId="0" borderId="22" xfId="51" applyFont="1" applyBorder="1">
      <alignment/>
      <protection/>
    </xf>
    <xf numFmtId="43" fontId="13" fillId="0" borderId="22" xfId="44" applyFont="1" applyBorder="1" applyAlignment="1">
      <alignment/>
    </xf>
    <xf numFmtId="0" fontId="13" fillId="0" borderId="11" xfId="51" applyFont="1" applyBorder="1">
      <alignment/>
      <protection/>
    </xf>
    <xf numFmtId="0" fontId="13" fillId="0" borderId="11" xfId="51" applyFont="1" applyBorder="1" applyAlignment="1">
      <alignment horizontal="center"/>
      <protection/>
    </xf>
    <xf numFmtId="43" fontId="13" fillId="0" borderId="11" xfId="44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3" applyFont="1" applyFill="1" applyAlignment="1">
      <alignment/>
    </xf>
    <xf numFmtId="43" fontId="12" fillId="0" borderId="31" xfId="33" applyFont="1" applyBorder="1" applyAlignment="1">
      <alignment/>
    </xf>
    <xf numFmtId="43" fontId="12" fillId="0" borderId="31" xfId="33" applyFont="1" applyFill="1" applyBorder="1" applyAlignment="1">
      <alignment/>
    </xf>
    <xf numFmtId="43" fontId="12" fillId="0" borderId="32" xfId="33" applyFont="1" applyBorder="1" applyAlignment="1">
      <alignment/>
    </xf>
    <xf numFmtId="43" fontId="12" fillId="0" borderId="32" xfId="33" applyFont="1" applyFill="1" applyBorder="1" applyAlignment="1">
      <alignment/>
    </xf>
    <xf numFmtId="43" fontId="12" fillId="0" borderId="33" xfId="33" applyFont="1" applyBorder="1" applyAlignment="1">
      <alignment/>
    </xf>
    <xf numFmtId="43" fontId="12" fillId="0" borderId="33" xfId="33" applyFont="1" applyFill="1" applyBorder="1" applyAlignment="1">
      <alignment/>
    </xf>
    <xf numFmtId="43" fontId="6" fillId="0" borderId="11" xfId="33" applyFont="1" applyBorder="1" applyAlignment="1">
      <alignment horizontal="center"/>
    </xf>
    <xf numFmtId="43" fontId="12" fillId="0" borderId="37" xfId="33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3" fontId="13" fillId="0" borderId="17" xfId="33" applyFont="1" applyBorder="1" applyAlignment="1">
      <alignment/>
    </xf>
    <xf numFmtId="43" fontId="8" fillId="0" borderId="11" xfId="45" applyFont="1" applyFill="1" applyBorder="1" applyAlignment="1">
      <alignment horizontal="center"/>
    </xf>
    <xf numFmtId="43" fontId="8" fillId="34" borderId="11" xfId="45" applyFont="1" applyFill="1" applyBorder="1" applyAlignment="1">
      <alignment horizontal="center"/>
    </xf>
    <xf numFmtId="43" fontId="8" fillId="35" borderId="11" xfId="45" applyFont="1" applyFill="1" applyBorder="1" applyAlignment="1">
      <alignment horizontal="center"/>
    </xf>
    <xf numFmtId="43" fontId="8" fillId="0" borderId="0" xfId="45" applyFont="1" applyFill="1" applyAlignment="1">
      <alignment/>
    </xf>
    <xf numFmtId="43" fontId="8" fillId="34" borderId="11" xfId="45" applyFont="1" applyFill="1" applyBorder="1" applyAlignment="1">
      <alignment/>
    </xf>
    <xf numFmtId="43" fontId="8" fillId="35" borderId="19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4" fillId="0" borderId="14" xfId="45" applyFont="1" applyBorder="1" applyAlignment="1">
      <alignment/>
    </xf>
    <xf numFmtId="43" fontId="4" fillId="0" borderId="0" xfId="45" applyFont="1" applyAlignment="1">
      <alignment/>
    </xf>
    <xf numFmtId="43" fontId="6" fillId="0" borderId="13" xfId="45" applyFont="1" applyBorder="1" applyAlignment="1">
      <alignment/>
    </xf>
    <xf numFmtId="43" fontId="4" fillId="0" borderId="13" xfId="45" applyFont="1" applyBorder="1" applyAlignment="1">
      <alignment/>
    </xf>
    <xf numFmtId="43" fontId="4" fillId="0" borderId="15" xfId="45" applyFont="1" applyBorder="1" applyAlignment="1">
      <alignment/>
    </xf>
    <xf numFmtId="43" fontId="6" fillId="0" borderId="0" xfId="45" applyFont="1" applyAlignment="1">
      <alignment horizontal="center"/>
    </xf>
    <xf numFmtId="43" fontId="16" fillId="0" borderId="0" xfId="45" applyFont="1" applyAlignment="1">
      <alignment horizontal="center"/>
    </xf>
    <xf numFmtId="43" fontId="17" fillId="0" borderId="0" xfId="45" applyFont="1" applyAlignment="1">
      <alignment/>
    </xf>
    <xf numFmtId="43" fontId="4" fillId="0" borderId="17" xfId="45" applyFont="1" applyBorder="1" applyAlignment="1">
      <alignment/>
    </xf>
    <xf numFmtId="43" fontId="4" fillId="0" borderId="0" xfId="45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0" xfId="51" applyFo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211" fontId="4" fillId="0" borderId="12" xfId="51" applyNumberFormat="1" applyFont="1" applyBorder="1" applyAlignment="1">
      <alignment horizontal="center"/>
      <protection/>
    </xf>
    <xf numFmtId="43" fontId="4" fillId="0" borderId="12" xfId="44" applyFont="1" applyBorder="1" applyAlignment="1">
      <alignment horizontal="center"/>
    </xf>
    <xf numFmtId="0" fontId="4" fillId="0" borderId="13" xfId="51" applyFont="1" applyBorder="1" applyAlignment="1">
      <alignment horizontal="center"/>
      <protection/>
    </xf>
    <xf numFmtId="43" fontId="4" fillId="0" borderId="13" xfId="44" applyFont="1" applyBorder="1" applyAlignment="1">
      <alignment/>
    </xf>
    <xf numFmtId="211" fontId="4" fillId="0" borderId="12" xfId="51" applyNumberFormat="1" applyFont="1" applyFill="1" applyBorder="1" applyAlignment="1">
      <alignment horizontal="center"/>
      <protection/>
    </xf>
    <xf numFmtId="43" fontId="4" fillId="0" borderId="0" xfId="44" applyFont="1" applyAlignment="1">
      <alignment/>
    </xf>
    <xf numFmtId="43" fontId="4" fillId="0" borderId="13" xfId="44" applyFont="1" applyFill="1" applyBorder="1" applyAlignment="1">
      <alignment/>
    </xf>
    <xf numFmtId="43" fontId="6" fillId="0" borderId="19" xfId="44" applyFont="1" applyBorder="1" applyAlignment="1">
      <alignment/>
    </xf>
    <xf numFmtId="43" fontId="6" fillId="0" borderId="27" xfId="44" applyFont="1" applyBorder="1" applyAlignment="1">
      <alignment/>
    </xf>
    <xf numFmtId="0" fontId="4" fillId="0" borderId="14" xfId="51" applyFont="1" applyBorder="1">
      <alignment/>
      <protection/>
    </xf>
    <xf numFmtId="211" fontId="4" fillId="0" borderId="22" xfId="51" applyNumberFormat="1" applyFont="1" applyBorder="1" applyAlignment="1">
      <alignment horizontal="center"/>
      <protection/>
    </xf>
    <xf numFmtId="43" fontId="4" fillId="0" borderId="22" xfId="44" applyFont="1" applyBorder="1" applyAlignment="1">
      <alignment/>
    </xf>
    <xf numFmtId="43" fontId="4" fillId="0" borderId="15" xfId="44" applyFont="1" applyBorder="1" applyAlignment="1">
      <alignment/>
    </xf>
    <xf numFmtId="0" fontId="6" fillId="0" borderId="17" xfId="51" applyFont="1" applyBorder="1" applyAlignment="1">
      <alignment horizontal="center"/>
      <protection/>
    </xf>
    <xf numFmtId="0" fontId="4" fillId="0" borderId="16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8" fillId="0" borderId="0" xfId="51" applyFont="1">
      <alignment/>
      <protection/>
    </xf>
    <xf numFmtId="0" fontId="8" fillId="0" borderId="4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211" fontId="8" fillId="0" borderId="12" xfId="51" applyNumberFormat="1" applyFont="1" applyBorder="1" applyAlignment="1">
      <alignment horizontal="center"/>
      <protection/>
    </xf>
    <xf numFmtId="43" fontId="8" fillId="0" borderId="12" xfId="44" applyFont="1" applyBorder="1" applyAlignment="1">
      <alignment/>
    </xf>
    <xf numFmtId="43" fontId="8" fillId="0" borderId="13" xfId="44" applyFont="1" applyBorder="1" applyAlignment="1">
      <alignment/>
    </xf>
    <xf numFmtId="0" fontId="8" fillId="0" borderId="0" xfId="51" applyFont="1" applyBorder="1" applyAlignment="1">
      <alignment horizontal="left" indent="3"/>
      <protection/>
    </xf>
    <xf numFmtId="0" fontId="8" fillId="0" borderId="16" xfId="51" applyFont="1" applyBorder="1">
      <alignment/>
      <protection/>
    </xf>
    <xf numFmtId="49" fontId="8" fillId="0" borderId="12" xfId="51" applyNumberFormat="1" applyFont="1" applyBorder="1" applyAlignment="1">
      <alignment horizontal="center"/>
      <protection/>
    </xf>
    <xf numFmtId="43" fontId="8" fillId="0" borderId="0" xfId="44" applyFont="1" applyBorder="1" applyAlignment="1">
      <alignment/>
    </xf>
    <xf numFmtId="43" fontId="8" fillId="0" borderId="19" xfId="44" applyFont="1" applyBorder="1" applyAlignment="1">
      <alignment/>
    </xf>
    <xf numFmtId="43" fontId="8" fillId="0" borderId="39" xfId="44" applyFont="1" applyBorder="1" applyAlignment="1">
      <alignment/>
    </xf>
    <xf numFmtId="0" fontId="8" fillId="0" borderId="14" xfId="51" applyFont="1" applyBorder="1">
      <alignment/>
      <protection/>
    </xf>
    <xf numFmtId="211" fontId="8" fillId="0" borderId="22" xfId="51" applyNumberFormat="1" applyFont="1" applyBorder="1" applyAlignment="1">
      <alignment horizontal="center"/>
      <protection/>
    </xf>
    <xf numFmtId="43" fontId="8" fillId="0" borderId="22" xfId="44" applyFont="1" applyBorder="1" applyAlignment="1">
      <alignment/>
    </xf>
    <xf numFmtId="43" fontId="8" fillId="0" borderId="14" xfId="44" applyFont="1" applyBorder="1" applyAlignment="1">
      <alignment/>
    </xf>
    <xf numFmtId="0" fontId="9" fillId="0" borderId="17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/>
      <protection/>
    </xf>
    <xf numFmtId="15" fontId="8" fillId="0" borderId="0" xfId="51" applyNumberFormat="1" applyFont="1">
      <alignment/>
      <protection/>
    </xf>
    <xf numFmtId="0" fontId="8" fillId="0" borderId="17" xfId="51" applyFont="1" applyBorder="1">
      <alignment/>
      <protection/>
    </xf>
    <xf numFmtId="211" fontId="8" fillId="0" borderId="20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/>
      <protection/>
    </xf>
    <xf numFmtId="209" fontId="8" fillId="0" borderId="12" xfId="51" applyNumberFormat="1" applyFont="1" applyBorder="1" applyAlignment="1">
      <alignment horizontal="center"/>
      <protection/>
    </xf>
    <xf numFmtId="43" fontId="8" fillId="0" borderId="0" xfId="44" applyFont="1" applyFill="1" applyBorder="1" applyAlignment="1">
      <alignment/>
    </xf>
    <xf numFmtId="43" fontId="9" fillId="0" borderId="39" xfId="44" applyFont="1" applyFill="1" applyBorder="1" applyAlignment="1">
      <alignment/>
    </xf>
    <xf numFmtId="43" fontId="9" fillId="0" borderId="27" xfId="44" applyFont="1" applyFill="1" applyBorder="1" applyAlignment="1">
      <alignment/>
    </xf>
    <xf numFmtId="0" fontId="9" fillId="0" borderId="17" xfId="51" applyFont="1" applyBorder="1" applyAlignment="1">
      <alignment horizontal="left"/>
      <protection/>
    </xf>
    <xf numFmtId="0" fontId="8" fillId="0" borderId="0" xfId="51" applyFont="1" applyBorder="1" applyAlignment="1">
      <alignment horizontal="left"/>
      <protection/>
    </xf>
    <xf numFmtId="43" fontId="4" fillId="0" borderId="12" xfId="46" applyFont="1" applyBorder="1" applyAlignment="1">
      <alignment/>
    </xf>
    <xf numFmtId="43" fontId="4" fillId="0" borderId="22" xfId="46" applyFont="1" applyBorder="1" applyAlignment="1">
      <alignment/>
    </xf>
    <xf numFmtId="43" fontId="4" fillId="0" borderId="23" xfId="46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51" applyFont="1" applyBorder="1">
      <alignment/>
      <protection/>
    </xf>
    <xf numFmtId="0" fontId="9" fillId="0" borderId="14" xfId="51" applyFont="1" applyBorder="1" applyAlignment="1">
      <alignment horizontal="left"/>
      <protection/>
    </xf>
    <xf numFmtId="0" fontId="9" fillId="0" borderId="17" xfId="51" applyFont="1" applyBorder="1" applyAlignment="1">
      <alignment/>
      <protection/>
    </xf>
    <xf numFmtId="0" fontId="15" fillId="0" borderId="18" xfId="51" applyFont="1" applyBorder="1" applyAlignment="1">
      <alignment horizontal="center"/>
      <protection/>
    </xf>
    <xf numFmtId="43" fontId="8" fillId="37" borderId="11" xfId="45" applyFont="1" applyFill="1" applyBorder="1" applyAlignment="1">
      <alignment horizontal="center"/>
    </xf>
    <xf numFmtId="43" fontId="8" fillId="38" borderId="11" xfId="45" applyFon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43" fontId="12" fillId="37" borderId="32" xfId="33" applyFont="1" applyFill="1" applyBorder="1" applyAlignment="1">
      <alignment/>
    </xf>
    <xf numFmtId="43" fontId="8" fillId="39" borderId="11" xfId="45" applyFont="1" applyFill="1" applyBorder="1" applyAlignment="1">
      <alignment horizontal="center"/>
    </xf>
    <xf numFmtId="43" fontId="8" fillId="40" borderId="11" xfId="45" applyFont="1" applyFill="1" applyBorder="1" applyAlignment="1">
      <alignment horizontal="center"/>
    </xf>
    <xf numFmtId="43" fontId="8" fillId="37" borderId="0" xfId="45" applyFont="1" applyFill="1" applyAlignment="1">
      <alignment/>
    </xf>
    <xf numFmtId="0" fontId="8" fillId="37" borderId="0" xfId="0" applyFont="1" applyFill="1" applyAlignment="1">
      <alignment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0" xfId="0" applyAlignment="1">
      <alignment/>
    </xf>
    <xf numFmtId="0" fontId="6" fillId="0" borderId="14" xfId="51" applyFont="1" applyBorder="1" applyAlignment="1">
      <alignment horizontal="center"/>
      <protection/>
    </xf>
    <xf numFmtId="0" fontId="6" fillId="0" borderId="18" xfId="5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38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216" fontId="4" fillId="0" borderId="12" xfId="33" applyNumberFormat="1" applyFont="1" applyBorder="1" applyAlignment="1">
      <alignment horizontal="center"/>
    </xf>
    <xf numFmtId="216" fontId="4" fillId="0" borderId="33" xfId="33" applyNumberFormat="1" applyFont="1" applyBorder="1" applyAlignment="1">
      <alignment horizontal="center"/>
    </xf>
    <xf numFmtId="43" fontId="4" fillId="0" borderId="33" xfId="33" applyFont="1" applyBorder="1" applyAlignment="1">
      <alignment horizontal="center" vertical="center"/>
    </xf>
    <xf numFmtId="43" fontId="4" fillId="0" borderId="37" xfId="33" applyFont="1" applyBorder="1" applyAlignment="1">
      <alignment horizontal="center" vertical="center"/>
    </xf>
    <xf numFmtId="43" fontId="4" fillId="0" borderId="12" xfId="33" applyFont="1" applyBorder="1" applyAlignment="1">
      <alignment horizontal="center" vertical="center"/>
    </xf>
    <xf numFmtId="43" fontId="4" fillId="0" borderId="31" xfId="33" applyFont="1" applyBorder="1" applyAlignment="1">
      <alignment/>
    </xf>
    <xf numFmtId="43" fontId="4" fillId="0" borderId="32" xfId="33" applyFont="1" applyBorder="1" applyAlignment="1">
      <alignment/>
    </xf>
    <xf numFmtId="43" fontId="4" fillId="0" borderId="37" xfId="33" applyFont="1" applyBorder="1" applyAlignment="1">
      <alignment/>
    </xf>
    <xf numFmtId="43" fontId="6" fillId="0" borderId="19" xfId="33" applyFont="1" applyBorder="1" applyAlignment="1">
      <alignment/>
    </xf>
    <xf numFmtId="216" fontId="4" fillId="0" borderId="32" xfId="33" applyNumberFormat="1" applyFont="1" applyBorder="1" applyAlignment="1">
      <alignment horizontal="center" vertical="center"/>
    </xf>
    <xf numFmtId="216" fontId="4" fillId="0" borderId="22" xfId="33" applyNumberFormat="1" applyFont="1" applyBorder="1" applyAlignment="1">
      <alignment horizontal="center" vertical="center"/>
    </xf>
    <xf numFmtId="0" fontId="8" fillId="0" borderId="13" xfId="51" applyFont="1" applyBorder="1" applyAlignment="1">
      <alignment/>
      <protection/>
    </xf>
    <xf numFmtId="0" fontId="0" fillId="0" borderId="16" xfId="0" applyBorder="1" applyAlignment="1">
      <alignment/>
    </xf>
    <xf numFmtId="0" fontId="9" fillId="0" borderId="21" xfId="51" applyFont="1" applyBorder="1" applyAlignment="1">
      <alignment horizontal="center" vertical="center"/>
      <protection/>
    </xf>
    <xf numFmtId="0" fontId="9" fillId="0" borderId="38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/>
      <protection/>
    </xf>
    <xf numFmtId="0" fontId="0" fillId="0" borderId="0" xfId="51" applyAlignment="1">
      <alignment horizontal="left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Font="1" applyAlignment="1">
      <alignment horizontal="center"/>
      <protection/>
    </xf>
    <xf numFmtId="0" fontId="8" fillId="0" borderId="4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21" xfId="51" applyFont="1" applyBorder="1" applyAlignment="1">
      <alignment horizontal="left"/>
      <protection/>
    </xf>
    <xf numFmtId="0" fontId="6" fillId="0" borderId="38" xfId="51" applyFont="1" applyBorder="1" applyAlignment="1">
      <alignment horizontal="left"/>
      <protection/>
    </xf>
    <xf numFmtId="0" fontId="6" fillId="0" borderId="21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15" xfId="51" applyFont="1" applyBorder="1" applyAlignment="1">
      <alignment vertical="center" wrapText="1"/>
      <protection/>
    </xf>
    <xf numFmtId="0" fontId="22" fillId="0" borderId="14" xfId="51" applyFont="1" applyBorder="1" applyAlignment="1">
      <alignment/>
      <protection/>
    </xf>
    <xf numFmtId="0" fontId="6" fillId="0" borderId="13" xfId="51" applyFont="1" applyBorder="1" applyAlignment="1">
      <alignment vertical="center" wrapText="1"/>
      <protection/>
    </xf>
    <xf numFmtId="0" fontId="0" fillId="0" borderId="0" xfId="51" applyFont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9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0" fontId="13" fillId="0" borderId="20" xfId="51" applyFont="1" applyBorder="1" applyAlignment="1">
      <alignment horizontal="center" vertical="center" wrapText="1"/>
      <protection/>
    </xf>
    <xf numFmtId="0" fontId="13" fillId="0" borderId="22" xfId="51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3" fontId="6" fillId="0" borderId="20" xfId="33" applyFont="1" applyBorder="1" applyAlignment="1">
      <alignment horizontal="center" vertical="center" wrapText="1"/>
    </xf>
    <xf numFmtId="43" fontId="6" fillId="0" borderId="22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342900</xdr:rowOff>
    </xdr:from>
    <xdr:to>
      <xdr:col>0</xdr:col>
      <xdr:colOff>1600200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8100" y="895350"/>
          <a:ext cx="1562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96</xdr:row>
      <xdr:rowOff>200025</xdr:rowOff>
    </xdr:from>
    <xdr:to>
      <xdr:col>0</xdr:col>
      <xdr:colOff>1314450</xdr:colOff>
      <xdr:row>97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2288500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44</xdr:row>
      <xdr:rowOff>190500</xdr:rowOff>
    </xdr:from>
    <xdr:to>
      <xdr:col>0</xdr:col>
      <xdr:colOff>952500</xdr:colOff>
      <xdr:row>45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19253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42</xdr:row>
      <xdr:rowOff>104775</xdr:rowOff>
    </xdr:from>
    <xdr:to>
      <xdr:col>4</xdr:col>
      <xdr:colOff>1390650</xdr:colOff>
      <xdr:row>45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086350" y="8420100"/>
          <a:ext cx="1524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44</xdr:row>
      <xdr:rowOff>161925</xdr:rowOff>
    </xdr:from>
    <xdr:to>
      <xdr:col>1</xdr:col>
      <xdr:colOff>1466850</xdr:colOff>
      <xdr:row>49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888682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1562100</xdr:colOff>
      <xdr:row>44</xdr:row>
      <xdr:rowOff>171450</xdr:rowOff>
    </xdr:from>
    <xdr:to>
      <xdr:col>3</xdr:col>
      <xdr:colOff>123825</xdr:colOff>
      <xdr:row>50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114550" y="8896350"/>
          <a:ext cx="18002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44</xdr:row>
      <xdr:rowOff>171450</xdr:rowOff>
    </xdr:from>
    <xdr:to>
      <xdr:col>4</xdr:col>
      <xdr:colOff>1343025</xdr:colOff>
      <xdr:row>49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429125" y="889635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104775</xdr:rowOff>
    </xdr:from>
    <xdr:to>
      <xdr:col>1</xdr:col>
      <xdr:colOff>85725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85725" y="74295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161925</xdr:colOff>
      <xdr:row>11</xdr:row>
      <xdr:rowOff>200025</xdr:rowOff>
    </xdr:from>
    <xdr:ext cx="4924425" cy="466725"/>
    <xdr:sp>
      <xdr:nvSpPr>
        <xdr:cNvPr id="3" name="สี่เหลี่ยมผืนผ้า 3"/>
        <xdr:cNvSpPr>
          <a:spLocks/>
        </xdr:cNvSpPr>
      </xdr:nvSpPr>
      <xdr:spPr>
        <a:xfrm rot="20529726">
          <a:off x="161925" y="2857500"/>
          <a:ext cx="4924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1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41.28125" style="320" customWidth="1"/>
    <col min="2" max="2" width="13.57421875" style="320" customWidth="1"/>
    <col min="3" max="3" width="11.140625" style="320" customWidth="1"/>
    <col min="4" max="4" width="15.00390625" style="320" customWidth="1"/>
    <col min="5" max="5" width="19.00390625" style="320" customWidth="1"/>
    <col min="6" max="6" width="9.421875" style="320" customWidth="1"/>
    <col min="7" max="16384" width="9.140625" style="320" customWidth="1"/>
  </cols>
  <sheetData>
    <row r="1" ht="21.75">
      <c r="D1" s="320" t="s">
        <v>552</v>
      </c>
    </row>
    <row r="2" ht="21.75">
      <c r="D2" s="320" t="s">
        <v>553</v>
      </c>
    </row>
    <row r="3" spans="1:5" ht="27.75">
      <c r="A3" s="438" t="s">
        <v>18</v>
      </c>
      <c r="B3" s="438"/>
      <c r="C3" s="438"/>
      <c r="D3" s="438"/>
      <c r="E3" s="438"/>
    </row>
    <row r="4" ht="21.75">
      <c r="A4" s="320" t="s">
        <v>19</v>
      </c>
    </row>
    <row r="5" spans="1:5" ht="21.75">
      <c r="A5" s="439" t="s">
        <v>16</v>
      </c>
      <c r="B5" s="440"/>
      <c r="C5" s="321" t="s">
        <v>17</v>
      </c>
      <c r="D5" s="321" t="s">
        <v>12</v>
      </c>
      <c r="E5" s="322" t="s">
        <v>13</v>
      </c>
    </row>
    <row r="6" spans="1:5" ht="21.75">
      <c r="A6" s="323" t="s">
        <v>380</v>
      </c>
      <c r="B6" s="324"/>
      <c r="C6" s="325">
        <v>10</v>
      </c>
      <c r="D6" s="326">
        <v>0</v>
      </c>
      <c r="E6" s="327"/>
    </row>
    <row r="7" spans="1:5" ht="21.75">
      <c r="A7" s="323" t="s">
        <v>149</v>
      </c>
      <c r="B7" s="323"/>
      <c r="C7" s="325">
        <v>22</v>
      </c>
      <c r="D7" s="328">
        <v>1333038.25</v>
      </c>
      <c r="E7" s="327"/>
    </row>
    <row r="8" spans="1:5" ht="21.75">
      <c r="A8" s="323" t="s">
        <v>110</v>
      </c>
      <c r="B8" s="323"/>
      <c r="C8" s="325">
        <v>22</v>
      </c>
      <c r="D8" s="281">
        <v>3036.5</v>
      </c>
      <c r="E8" s="328"/>
    </row>
    <row r="9" spans="1:5" ht="21.75">
      <c r="A9" s="323" t="s">
        <v>116</v>
      </c>
      <c r="C9" s="329">
        <v>22</v>
      </c>
      <c r="D9" s="330">
        <v>166019.75</v>
      </c>
      <c r="E9" s="328"/>
    </row>
    <row r="10" spans="1:8" ht="21.75">
      <c r="A10" s="323" t="s">
        <v>124</v>
      </c>
      <c r="C10" s="329">
        <v>22</v>
      </c>
      <c r="D10" s="330">
        <v>0</v>
      </c>
      <c r="E10" s="328"/>
      <c r="H10" s="320" t="s">
        <v>10</v>
      </c>
    </row>
    <row r="11" spans="1:5" ht="21.75">
      <c r="A11" s="323"/>
      <c r="C11" s="329"/>
      <c r="D11" s="330"/>
      <c r="E11" s="328"/>
    </row>
    <row r="12" spans="1:5" ht="21.75">
      <c r="A12" s="323" t="s">
        <v>381</v>
      </c>
      <c r="B12" s="323"/>
      <c r="C12" s="325">
        <v>10</v>
      </c>
      <c r="D12" s="281"/>
      <c r="E12" s="328">
        <v>290</v>
      </c>
    </row>
    <row r="13" spans="1:5" ht="21.75">
      <c r="A13" s="323" t="s">
        <v>114</v>
      </c>
      <c r="B13" s="323"/>
      <c r="C13" s="325">
        <v>821</v>
      </c>
      <c r="D13" s="281"/>
      <c r="E13" s="328">
        <v>1334787.2</v>
      </c>
    </row>
    <row r="14" spans="1:5" ht="21.75">
      <c r="A14" s="323" t="s">
        <v>386</v>
      </c>
      <c r="B14" s="323"/>
      <c r="C14" s="325">
        <v>902</v>
      </c>
      <c r="D14" s="281"/>
      <c r="E14" s="328">
        <v>0</v>
      </c>
    </row>
    <row r="15" spans="1:5" ht="21.75">
      <c r="A15" s="323" t="s">
        <v>372</v>
      </c>
      <c r="B15" s="323"/>
      <c r="C15" s="325">
        <v>903</v>
      </c>
      <c r="D15" s="281"/>
      <c r="E15" s="328">
        <v>0</v>
      </c>
    </row>
    <row r="16" spans="1:5" ht="21.75">
      <c r="A16" s="323" t="s">
        <v>373</v>
      </c>
      <c r="B16" s="323"/>
      <c r="C16" s="325">
        <v>906</v>
      </c>
      <c r="D16" s="281"/>
      <c r="E16" s="328">
        <v>82.97</v>
      </c>
    </row>
    <row r="17" spans="1:5" ht="21.75">
      <c r="A17" s="323" t="s">
        <v>374</v>
      </c>
      <c r="B17" s="323"/>
      <c r="C17" s="325">
        <v>907</v>
      </c>
      <c r="D17" s="281"/>
      <c r="E17" s="328">
        <v>99.58</v>
      </c>
    </row>
    <row r="18" spans="1:5" ht="21.75">
      <c r="A18" s="323" t="s">
        <v>375</v>
      </c>
      <c r="B18" s="323"/>
      <c r="C18" s="325"/>
      <c r="D18" s="281"/>
      <c r="E18" s="328">
        <v>0</v>
      </c>
    </row>
    <row r="19" spans="1:5" ht="21.75">
      <c r="A19" s="323" t="s">
        <v>468</v>
      </c>
      <c r="B19" s="323"/>
      <c r="C19" s="325"/>
      <c r="D19" s="281"/>
      <c r="E19" s="328">
        <v>0</v>
      </c>
    </row>
    <row r="20" spans="1:5" ht="21.75">
      <c r="A20" s="323" t="s">
        <v>503</v>
      </c>
      <c r="B20" s="323"/>
      <c r="C20" s="325"/>
      <c r="D20" s="281"/>
      <c r="E20" s="328">
        <v>0</v>
      </c>
    </row>
    <row r="21" spans="1:5" ht="21.75">
      <c r="A21" s="320" t="s">
        <v>469</v>
      </c>
      <c r="B21" s="323"/>
      <c r="C21" s="325"/>
      <c r="D21" s="281"/>
      <c r="E21" s="328">
        <v>166019.75</v>
      </c>
    </row>
    <row r="22" spans="1:5" ht="21.75">
      <c r="A22" s="323" t="s">
        <v>470</v>
      </c>
      <c r="B22" s="323"/>
      <c r="C22" s="325">
        <v>550</v>
      </c>
      <c r="D22" s="281"/>
      <c r="E22" s="328">
        <v>800</v>
      </c>
    </row>
    <row r="23" spans="1:5" ht="21.75">
      <c r="A23" s="320" t="s">
        <v>539</v>
      </c>
      <c r="B23" s="323"/>
      <c r="C23" s="325"/>
      <c r="D23" s="281"/>
      <c r="E23" s="331">
        <v>15</v>
      </c>
    </row>
    <row r="24" spans="1:5" ht="22.5" thickBot="1">
      <c r="A24" s="323"/>
      <c r="B24" s="323"/>
      <c r="C24" s="325"/>
      <c r="D24" s="332">
        <f>SUM(D6:D23)</f>
        <v>1502094.5</v>
      </c>
      <c r="E24" s="333">
        <f>SUM(E8:E23)</f>
        <v>1502094.5</v>
      </c>
    </row>
    <row r="25" spans="1:5" ht="22.5" thickTop="1">
      <c r="A25" s="334"/>
      <c r="B25" s="334"/>
      <c r="C25" s="335"/>
      <c r="D25" s="336"/>
      <c r="E25" s="337"/>
    </row>
    <row r="26" spans="1:5" ht="21.75">
      <c r="A26" s="323" t="s">
        <v>369</v>
      </c>
      <c r="B26" s="323"/>
      <c r="C26" s="323"/>
      <c r="D26" s="323"/>
      <c r="E26" s="323"/>
    </row>
    <row r="27" spans="1:5" ht="21.75">
      <c r="A27" s="323" t="s">
        <v>554</v>
      </c>
      <c r="B27" s="323"/>
      <c r="C27" s="323"/>
      <c r="D27" s="323"/>
      <c r="E27" s="323"/>
    </row>
    <row r="28" spans="1:5" ht="21.75">
      <c r="A28" s="323"/>
      <c r="B28" s="323"/>
      <c r="C28" s="323"/>
      <c r="D28" s="323"/>
      <c r="E28" s="323"/>
    </row>
    <row r="29" spans="1:6" ht="21.75">
      <c r="A29" s="338" t="s">
        <v>6</v>
      </c>
      <c r="B29" s="441" t="s">
        <v>343</v>
      </c>
      <c r="C29" s="442"/>
      <c r="D29" s="443" t="s">
        <v>342</v>
      </c>
      <c r="E29" s="444"/>
      <c r="F29" s="380"/>
    </row>
    <row r="30" spans="1:5" ht="28.5" customHeight="1">
      <c r="A30" s="323"/>
      <c r="B30" s="280"/>
      <c r="C30" s="339"/>
      <c r="D30" s="323"/>
      <c r="E30" s="323"/>
    </row>
    <row r="31" spans="1:6" ht="24.75" customHeight="1">
      <c r="A31" s="340" t="s">
        <v>516</v>
      </c>
      <c r="B31" s="445" t="s">
        <v>471</v>
      </c>
      <c r="C31" s="446"/>
      <c r="D31" s="341" t="s">
        <v>518</v>
      </c>
      <c r="E31" s="342"/>
      <c r="F31" s="342"/>
    </row>
    <row r="32" spans="1:6" ht="25.5" customHeight="1">
      <c r="A32" s="340" t="s">
        <v>517</v>
      </c>
      <c r="B32" s="445" t="s">
        <v>428</v>
      </c>
      <c r="C32" s="446"/>
      <c r="D32" s="451" t="s">
        <v>519</v>
      </c>
      <c r="E32" s="452"/>
      <c r="F32" s="452"/>
    </row>
    <row r="33" spans="1:6" ht="3.75" customHeight="1">
      <c r="A33" s="383"/>
      <c r="B33" s="447"/>
      <c r="C33" s="448"/>
      <c r="D33" s="449"/>
      <c r="E33" s="450"/>
      <c r="F33" s="450"/>
    </row>
    <row r="34" spans="1:5" ht="18.75">
      <c r="A34" s="340"/>
      <c r="B34" s="340"/>
      <c r="C34" s="340"/>
      <c r="D34" s="340"/>
      <c r="E34" s="340"/>
    </row>
    <row r="35" spans="1:5" ht="18.75">
      <c r="A35" s="340"/>
      <c r="B35" s="340"/>
      <c r="C35" s="340"/>
      <c r="D35" s="340"/>
      <c r="E35" s="340"/>
    </row>
    <row r="36" spans="1:5" ht="18.75">
      <c r="A36" s="340"/>
      <c r="B36" s="340"/>
      <c r="C36" s="340"/>
      <c r="D36" s="340"/>
      <c r="E36" s="340"/>
    </row>
    <row r="37" spans="1:5" ht="18.75">
      <c r="A37" s="340"/>
      <c r="B37" s="340"/>
      <c r="C37" s="340"/>
      <c r="D37" s="340"/>
      <c r="E37" s="340"/>
    </row>
    <row r="38" spans="1:5" ht="18.75">
      <c r="A38" s="340"/>
      <c r="B38" s="340"/>
      <c r="C38" s="340"/>
      <c r="D38" s="340"/>
      <c r="E38" s="340"/>
    </row>
    <row r="39" spans="1:5" ht="18.75">
      <c r="A39" s="340"/>
      <c r="B39" s="340"/>
      <c r="C39" s="340"/>
      <c r="D39" s="340"/>
      <c r="E39" s="340"/>
    </row>
    <row r="40" spans="1:5" ht="18.75">
      <c r="A40" s="340"/>
      <c r="B40" s="340"/>
      <c r="C40" s="340"/>
      <c r="D40" s="340"/>
      <c r="E40" s="340"/>
    </row>
    <row r="41" spans="1:5" ht="18.75">
      <c r="A41" s="340"/>
      <c r="B41" s="340"/>
      <c r="C41" s="340"/>
      <c r="D41" s="340"/>
      <c r="E41" s="340"/>
    </row>
    <row r="42" spans="1:5" ht="18.75">
      <c r="A42" s="340"/>
      <c r="B42" s="340"/>
      <c r="C42" s="340"/>
      <c r="D42" s="340"/>
      <c r="E42" s="340"/>
    </row>
    <row r="43" s="343" customFormat="1" ht="15.75">
      <c r="D43" s="343" t="s">
        <v>538</v>
      </c>
    </row>
    <row r="44" s="343" customFormat="1" ht="18.75">
      <c r="D44" s="320" t="str">
        <f>D2</f>
        <v>   วันที่ ....31  พฤษภาคม  ..2555…...</v>
      </c>
    </row>
    <row r="45" spans="1:5" s="343" customFormat="1" ht="18" customHeight="1">
      <c r="A45" s="433" t="s">
        <v>18</v>
      </c>
      <c r="B45" s="433"/>
      <c r="C45" s="433"/>
      <c r="D45" s="433"/>
      <c r="E45" s="433"/>
    </row>
    <row r="46" s="343" customFormat="1" ht="15.75">
      <c r="A46" s="343" t="s">
        <v>19</v>
      </c>
    </row>
    <row r="47" spans="1:5" s="343" customFormat="1" ht="15.75">
      <c r="A47" s="434" t="s">
        <v>16</v>
      </c>
      <c r="B47" s="435"/>
      <c r="C47" s="345" t="s">
        <v>17</v>
      </c>
      <c r="D47" s="345" t="s">
        <v>12</v>
      </c>
      <c r="E47" s="346" t="s">
        <v>13</v>
      </c>
    </row>
    <row r="48" spans="1:5" s="343" customFormat="1" ht="15.75">
      <c r="A48" s="347" t="s">
        <v>383</v>
      </c>
      <c r="B48" s="347"/>
      <c r="C48" s="348">
        <v>22</v>
      </c>
      <c r="D48" s="349">
        <v>4516</v>
      </c>
      <c r="E48" s="350"/>
    </row>
    <row r="49" spans="1:5" s="343" customFormat="1" ht="15.75">
      <c r="A49" s="351" t="s">
        <v>58</v>
      </c>
      <c r="B49" s="347"/>
      <c r="C49" s="348">
        <v>100</v>
      </c>
      <c r="D49" s="349">
        <v>292130</v>
      </c>
      <c r="E49" s="350"/>
    </row>
    <row r="50" spans="1:5" s="343" customFormat="1" ht="15.75">
      <c r="A50" s="351" t="s">
        <v>59</v>
      </c>
      <c r="B50" s="347"/>
      <c r="C50" s="348">
        <v>120</v>
      </c>
      <c r="D50" s="349">
        <v>9300</v>
      </c>
      <c r="E50" s="350"/>
    </row>
    <row r="51" spans="1:5" s="343" customFormat="1" ht="15.75">
      <c r="A51" s="351" t="s">
        <v>60</v>
      </c>
      <c r="B51" s="347"/>
      <c r="C51" s="348">
        <v>130</v>
      </c>
      <c r="D51" s="349">
        <v>65760</v>
      </c>
      <c r="E51" s="350"/>
    </row>
    <row r="52" spans="1:5" s="343" customFormat="1" ht="15.75">
      <c r="A52" s="351" t="s">
        <v>61</v>
      </c>
      <c r="B52" s="347"/>
      <c r="C52" s="348">
        <v>200</v>
      </c>
      <c r="D52" s="349">
        <v>157370</v>
      </c>
      <c r="E52" s="350"/>
    </row>
    <row r="53" spans="1:5" s="343" customFormat="1" ht="15.75">
      <c r="A53" s="351" t="s">
        <v>62</v>
      </c>
      <c r="B53" s="347"/>
      <c r="C53" s="348">
        <v>250</v>
      </c>
      <c r="D53" s="349">
        <v>107795</v>
      </c>
      <c r="E53" s="350"/>
    </row>
    <row r="54" spans="1:5" s="343" customFormat="1" ht="15.75">
      <c r="A54" s="351" t="s">
        <v>63</v>
      </c>
      <c r="B54" s="347"/>
      <c r="C54" s="348">
        <v>270</v>
      </c>
      <c r="D54" s="349">
        <v>36602.6</v>
      </c>
      <c r="E54" s="350"/>
    </row>
    <row r="55" spans="1:5" s="343" customFormat="1" ht="15.75">
      <c r="A55" s="351" t="s">
        <v>64</v>
      </c>
      <c r="B55" s="347"/>
      <c r="C55" s="348">
        <v>300</v>
      </c>
      <c r="D55" s="349">
        <v>27039.46</v>
      </c>
      <c r="E55" s="350"/>
    </row>
    <row r="56" spans="1:5" s="343" customFormat="1" ht="15.75">
      <c r="A56" s="351" t="s">
        <v>33</v>
      </c>
      <c r="B56" s="347"/>
      <c r="C56" s="348">
        <v>400</v>
      </c>
      <c r="D56" s="349">
        <v>0</v>
      </c>
      <c r="E56" s="350"/>
    </row>
    <row r="57" spans="1:5" s="343" customFormat="1" ht="15.75">
      <c r="A57" s="351" t="s">
        <v>115</v>
      </c>
      <c r="B57" s="347"/>
      <c r="C57" s="348">
        <v>450</v>
      </c>
      <c r="D57" s="349">
        <v>29000</v>
      </c>
      <c r="E57" s="350"/>
    </row>
    <row r="58" spans="1:5" s="343" customFormat="1" ht="15.75">
      <c r="A58" s="351" t="s">
        <v>117</v>
      </c>
      <c r="B58" s="347"/>
      <c r="C58" s="348">
        <v>500</v>
      </c>
      <c r="D58" s="349">
        <v>0</v>
      </c>
      <c r="E58" s="350"/>
    </row>
    <row r="59" spans="1:5" s="343" customFormat="1" ht="15.75">
      <c r="A59" s="351" t="s">
        <v>136</v>
      </c>
      <c r="B59" s="347"/>
      <c r="C59" s="348">
        <v>550</v>
      </c>
      <c r="D59" s="349">
        <v>3000</v>
      </c>
      <c r="E59" s="350"/>
    </row>
    <row r="60" spans="1:5" s="343" customFormat="1" ht="15.75">
      <c r="A60" s="351" t="s">
        <v>33</v>
      </c>
      <c r="B60" s="347"/>
      <c r="C60" s="348"/>
      <c r="D60" s="349">
        <v>0</v>
      </c>
      <c r="E60" s="350"/>
    </row>
    <row r="61" spans="1:5" s="343" customFormat="1" ht="15.75">
      <c r="A61" s="351" t="s">
        <v>299</v>
      </c>
      <c r="B61" s="347"/>
      <c r="C61" s="348"/>
      <c r="D61" s="349">
        <v>399600</v>
      </c>
      <c r="E61" s="350"/>
    </row>
    <row r="62" spans="1:5" s="343" customFormat="1" ht="15.75">
      <c r="A62" s="351" t="s">
        <v>387</v>
      </c>
      <c r="B62" s="347"/>
      <c r="C62" s="348"/>
      <c r="D62" s="349">
        <v>31000</v>
      </c>
      <c r="E62" s="350"/>
    </row>
    <row r="63" spans="1:5" s="343" customFormat="1" ht="15.75">
      <c r="A63" s="351" t="s">
        <v>341</v>
      </c>
      <c r="B63" s="347"/>
      <c r="C63" s="348"/>
      <c r="D63" s="349">
        <v>0</v>
      </c>
      <c r="E63" s="350"/>
    </row>
    <row r="64" spans="1:5" s="343" customFormat="1" ht="15.75">
      <c r="A64" s="351" t="s">
        <v>354</v>
      </c>
      <c r="B64" s="347"/>
      <c r="C64" s="348"/>
      <c r="D64" s="349">
        <v>0</v>
      </c>
      <c r="E64" s="350"/>
    </row>
    <row r="65" spans="1:5" s="343" customFormat="1" ht="15.75">
      <c r="A65" s="351" t="s">
        <v>91</v>
      </c>
      <c r="B65" s="347"/>
      <c r="C65" s="348">
        <v>90</v>
      </c>
      <c r="D65" s="349">
        <v>30500</v>
      </c>
      <c r="E65" s="350"/>
    </row>
    <row r="66" spans="1:5" s="343" customFormat="1" ht="15.75">
      <c r="A66" s="351" t="s">
        <v>356</v>
      </c>
      <c r="B66" s="347"/>
      <c r="C66" s="348"/>
      <c r="D66" s="349">
        <v>91000</v>
      </c>
      <c r="E66" s="350"/>
    </row>
    <row r="67" spans="1:5" s="343" customFormat="1" ht="15.75">
      <c r="A67" s="351" t="s">
        <v>155</v>
      </c>
      <c r="B67" s="347"/>
      <c r="C67" s="348" t="s">
        <v>501</v>
      </c>
      <c r="D67" s="349">
        <v>0</v>
      </c>
      <c r="E67" s="350"/>
    </row>
    <row r="68" spans="1:5" s="343" customFormat="1" ht="15.75">
      <c r="A68" s="351" t="s">
        <v>92</v>
      </c>
      <c r="B68" s="347"/>
      <c r="C68" s="348">
        <v>700</v>
      </c>
      <c r="D68" s="349">
        <v>0</v>
      </c>
      <c r="E68" s="350"/>
    </row>
    <row r="69" spans="1:5" s="343" customFormat="1" ht="15.75">
      <c r="A69" s="351" t="s">
        <v>137</v>
      </c>
      <c r="B69" s="352"/>
      <c r="C69" s="348">
        <v>902</v>
      </c>
      <c r="D69" s="349">
        <v>1386.05</v>
      </c>
      <c r="E69" s="350"/>
    </row>
    <row r="70" spans="1:5" s="343" customFormat="1" ht="15.75">
      <c r="A70" s="351" t="s">
        <v>410</v>
      </c>
      <c r="B70" s="347"/>
      <c r="C70" s="353" t="s">
        <v>421</v>
      </c>
      <c r="D70" s="349">
        <v>0</v>
      </c>
      <c r="E70" s="350"/>
    </row>
    <row r="71" spans="1:5" s="343" customFormat="1" ht="15.75">
      <c r="A71" s="351" t="s">
        <v>411</v>
      </c>
      <c r="B71" s="347"/>
      <c r="C71" s="353" t="s">
        <v>422</v>
      </c>
      <c r="D71" s="349">
        <v>0</v>
      </c>
      <c r="E71" s="350"/>
    </row>
    <row r="72" spans="1:5" s="343" customFormat="1" ht="15.75">
      <c r="A72" s="351" t="s">
        <v>412</v>
      </c>
      <c r="B72" s="347"/>
      <c r="C72" s="353" t="s">
        <v>420</v>
      </c>
      <c r="D72" s="349">
        <v>0</v>
      </c>
      <c r="E72" s="350"/>
    </row>
    <row r="73" spans="1:5" s="343" customFormat="1" ht="15.75">
      <c r="A73" s="351" t="s">
        <v>472</v>
      </c>
      <c r="B73" s="347"/>
      <c r="C73" s="353"/>
      <c r="D73" s="349">
        <v>0</v>
      </c>
      <c r="E73" s="350"/>
    </row>
    <row r="74" spans="1:5" s="343" customFormat="1" ht="15.75">
      <c r="A74" s="347" t="s">
        <v>413</v>
      </c>
      <c r="B74" s="347"/>
      <c r="C74" s="348">
        <v>22</v>
      </c>
      <c r="D74" s="349"/>
      <c r="E74" s="350">
        <v>1103187.48</v>
      </c>
    </row>
    <row r="75" spans="1:5" s="343" customFormat="1" ht="15.75">
      <c r="A75" s="347" t="s">
        <v>344</v>
      </c>
      <c r="B75" s="347"/>
      <c r="C75" s="348">
        <v>21</v>
      </c>
      <c r="D75" s="349"/>
      <c r="E75" s="350">
        <v>181193</v>
      </c>
    </row>
    <row r="76" spans="1:5" s="343" customFormat="1" ht="15.75">
      <c r="A76" s="347" t="s">
        <v>345</v>
      </c>
      <c r="B76" s="347"/>
      <c r="C76" s="348">
        <v>902</v>
      </c>
      <c r="D76" s="349"/>
      <c r="E76" s="350">
        <v>1618.63</v>
      </c>
    </row>
    <row r="77" spans="1:5" s="343" customFormat="1" ht="15.75">
      <c r="A77" s="347" t="s">
        <v>427</v>
      </c>
      <c r="B77" s="347"/>
      <c r="C77" s="348"/>
      <c r="D77" s="349"/>
      <c r="E77" s="354"/>
    </row>
    <row r="78" spans="1:5" s="343" customFormat="1" ht="15.75">
      <c r="A78" s="347" t="s">
        <v>388</v>
      </c>
      <c r="B78" s="347"/>
      <c r="C78" s="348"/>
      <c r="D78" s="349"/>
      <c r="E78" s="354"/>
    </row>
    <row r="79" spans="1:5" s="343" customFormat="1" ht="16.5" thickBot="1">
      <c r="A79" s="347"/>
      <c r="B79" s="347"/>
      <c r="C79" s="348"/>
      <c r="D79" s="355">
        <f>SUM(D48:D76)</f>
        <v>1285999.11</v>
      </c>
      <c r="E79" s="356">
        <f>SUM(E74:E78)</f>
        <v>1285999.1099999999</v>
      </c>
    </row>
    <row r="80" spans="1:5" s="343" customFormat="1" ht="8.25" customHeight="1" thickTop="1">
      <c r="A80" s="357"/>
      <c r="B80" s="357"/>
      <c r="C80" s="358"/>
      <c r="D80" s="359"/>
      <c r="E80" s="360"/>
    </row>
    <row r="81" spans="1:5" s="343" customFormat="1" ht="15.75" customHeight="1">
      <c r="A81" s="347" t="s">
        <v>370</v>
      </c>
      <c r="B81" s="347"/>
      <c r="C81" s="347"/>
      <c r="D81" s="347"/>
      <c r="E81" s="347"/>
    </row>
    <row r="82" spans="1:5" s="343" customFormat="1" ht="15.75">
      <c r="A82" s="347" t="s">
        <v>551</v>
      </c>
      <c r="B82" s="347"/>
      <c r="C82" s="347"/>
      <c r="D82" s="347"/>
      <c r="E82" s="347"/>
    </row>
    <row r="83" spans="1:5" s="343" customFormat="1" ht="3.75" customHeight="1">
      <c r="A83" s="347"/>
      <c r="B83" s="347"/>
      <c r="C83" s="347"/>
      <c r="D83" s="347"/>
      <c r="E83" s="347"/>
    </row>
    <row r="84" spans="1:5" s="343" customFormat="1" ht="15.75">
      <c r="A84" s="361" t="s">
        <v>6</v>
      </c>
      <c r="B84" s="423" t="s">
        <v>473</v>
      </c>
      <c r="C84" s="431"/>
      <c r="D84" s="423" t="s">
        <v>0</v>
      </c>
      <c r="E84" s="431"/>
    </row>
    <row r="85" spans="1:5" s="343" customFormat="1" ht="14.25" customHeight="1">
      <c r="A85" s="347"/>
      <c r="B85" s="436"/>
      <c r="C85" s="437"/>
      <c r="D85" s="436"/>
      <c r="E85" s="437"/>
    </row>
    <row r="86" spans="1:5" s="343" customFormat="1" ht="21" customHeight="1">
      <c r="A86" s="340" t="s">
        <v>516</v>
      </c>
      <c r="B86" s="427" t="s">
        <v>474</v>
      </c>
      <c r="C86" s="428"/>
      <c r="D86" s="427" t="s">
        <v>516</v>
      </c>
      <c r="E86" s="428"/>
    </row>
    <row r="87" spans="1:5" s="343" customFormat="1" ht="24.75" customHeight="1">
      <c r="A87" s="401" t="s">
        <v>485</v>
      </c>
      <c r="B87" s="427" t="s">
        <v>428</v>
      </c>
      <c r="C87" s="428"/>
      <c r="D87" s="429" t="s">
        <v>485</v>
      </c>
      <c r="E87" s="430"/>
    </row>
    <row r="88" spans="1:5" s="343" customFormat="1" ht="15.75" customHeight="1">
      <c r="A88" s="362"/>
      <c r="B88" s="431"/>
      <c r="C88" s="431"/>
      <c r="D88" s="432"/>
      <c r="E88" s="432"/>
    </row>
    <row r="89" spans="1:5" s="343" customFormat="1" ht="15.75" customHeight="1">
      <c r="A89" s="362"/>
      <c r="B89" s="363"/>
      <c r="C89" s="363"/>
      <c r="D89" s="363"/>
      <c r="E89" s="363"/>
    </row>
    <row r="90" spans="1:5" s="343" customFormat="1" ht="15.75" customHeight="1">
      <c r="A90" s="362"/>
      <c r="B90" s="363"/>
      <c r="C90" s="363"/>
      <c r="D90" s="363"/>
      <c r="E90" s="363"/>
    </row>
    <row r="91" spans="1:5" s="343" customFormat="1" ht="15.75" customHeight="1">
      <c r="A91" s="362"/>
      <c r="B91" s="363"/>
      <c r="C91" s="363"/>
      <c r="D91" s="363"/>
      <c r="E91" s="363"/>
    </row>
    <row r="92" spans="1:6" s="343" customFormat="1" ht="15.75" customHeight="1">
      <c r="A92" s="362"/>
      <c r="B92" s="363"/>
      <c r="C92" s="363"/>
      <c r="D92" s="362"/>
      <c r="E92" s="362"/>
      <c r="F92" s="347"/>
    </row>
    <row r="93" spans="1:5" s="343" customFormat="1" ht="15.75" customHeight="1">
      <c r="A93" s="362"/>
      <c r="B93" s="363"/>
      <c r="C93" s="363"/>
      <c r="D93" s="363"/>
      <c r="E93" s="363"/>
    </row>
    <row r="94" spans="1:5" s="343" customFormat="1" ht="15.75" customHeight="1">
      <c r="A94" s="362"/>
      <c r="B94" s="363"/>
      <c r="C94" s="363"/>
      <c r="D94" s="363"/>
      <c r="E94" s="363"/>
    </row>
    <row r="95" spans="2:5" s="343" customFormat="1" ht="15.75">
      <c r="B95" s="362"/>
      <c r="C95" s="362"/>
      <c r="D95" s="362"/>
      <c r="E95" s="362"/>
    </row>
    <row r="96" s="343" customFormat="1" ht="15.75">
      <c r="D96" s="343" t="s">
        <v>556</v>
      </c>
    </row>
    <row r="97" spans="1:9" s="343" customFormat="1" ht="15.75">
      <c r="A97" s="396" t="s">
        <v>18</v>
      </c>
      <c r="D97" s="365" t="str">
        <f>D44</f>
        <v>   วันที่ ....31  พฤษภาคม  ..2555…...</v>
      </c>
      <c r="I97" s="343" t="s">
        <v>10</v>
      </c>
    </row>
    <row r="98" spans="1:5" s="343" customFormat="1" ht="21" customHeight="1">
      <c r="A98" s="343" t="s">
        <v>19</v>
      </c>
      <c r="B98" s="396"/>
      <c r="C98" s="396"/>
      <c r="D98" s="396"/>
      <c r="E98" s="396"/>
    </row>
    <row r="99" spans="1:5" s="343" customFormat="1" ht="15.75">
      <c r="A99" s="344" t="s">
        <v>16</v>
      </c>
      <c r="B99" s="397"/>
      <c r="C99" s="345" t="s">
        <v>17</v>
      </c>
      <c r="D99" s="345" t="s">
        <v>12</v>
      </c>
      <c r="E99" s="344" t="s">
        <v>13</v>
      </c>
    </row>
    <row r="100" spans="1:5" s="343" customFormat="1" ht="15.75">
      <c r="A100" s="366" t="s">
        <v>93</v>
      </c>
      <c r="B100" s="406"/>
      <c r="C100" s="367">
        <v>821</v>
      </c>
      <c r="D100" s="354">
        <v>1334787.2</v>
      </c>
      <c r="E100" s="407"/>
    </row>
    <row r="101" spans="1:5" s="343" customFormat="1" ht="18.75" customHeight="1">
      <c r="A101" s="368" t="s">
        <v>389</v>
      </c>
      <c r="B101" s="347"/>
      <c r="C101" s="348"/>
      <c r="D101" s="354"/>
      <c r="E101" s="350">
        <v>200</v>
      </c>
    </row>
    <row r="102" spans="1:5" s="343" customFormat="1" ht="15.75">
      <c r="A102" s="368" t="s">
        <v>94</v>
      </c>
      <c r="B102" s="347"/>
      <c r="C102" s="369">
        <v>101</v>
      </c>
      <c r="D102" s="349"/>
      <c r="E102" s="370">
        <v>1476.95</v>
      </c>
    </row>
    <row r="103" spans="1:5" s="343" customFormat="1" ht="15.75">
      <c r="A103" s="368" t="s">
        <v>390</v>
      </c>
      <c r="B103" s="347"/>
      <c r="C103" s="369">
        <v>102</v>
      </c>
      <c r="D103" s="349"/>
      <c r="E103" s="370">
        <v>40</v>
      </c>
    </row>
    <row r="104" spans="1:5" s="343" customFormat="1" ht="15.75">
      <c r="A104" s="368" t="s">
        <v>415</v>
      </c>
      <c r="B104" s="347"/>
      <c r="C104" s="369">
        <v>125</v>
      </c>
      <c r="D104" s="349"/>
      <c r="E104" s="370"/>
    </row>
    <row r="105" spans="1:5" s="343" customFormat="1" ht="15.75">
      <c r="A105" s="368" t="s">
        <v>125</v>
      </c>
      <c r="B105" s="347"/>
      <c r="C105" s="369">
        <v>127</v>
      </c>
      <c r="D105" s="349"/>
      <c r="E105" s="370"/>
    </row>
    <row r="106" spans="1:5" s="343" customFormat="1" ht="15.75">
      <c r="A106" s="368" t="s">
        <v>118</v>
      </c>
      <c r="B106" s="347"/>
      <c r="C106" s="369">
        <v>137</v>
      </c>
      <c r="D106" s="349"/>
      <c r="E106" s="370"/>
    </row>
    <row r="107" spans="1:5" s="343" customFormat="1" ht="15.75">
      <c r="A107" s="368" t="s">
        <v>414</v>
      </c>
      <c r="B107" s="347"/>
      <c r="C107" s="369">
        <v>140</v>
      </c>
      <c r="D107" s="349"/>
      <c r="E107" s="370">
        <v>12</v>
      </c>
    </row>
    <row r="108" spans="1:5" s="343" customFormat="1" ht="15.75">
      <c r="A108" s="368" t="s">
        <v>333</v>
      </c>
      <c r="B108" s="347"/>
      <c r="C108" s="369">
        <v>141</v>
      </c>
      <c r="D108" s="349"/>
      <c r="E108" s="370">
        <v>20</v>
      </c>
    </row>
    <row r="109" spans="1:5" s="343" customFormat="1" ht="15.75">
      <c r="A109" s="368" t="s">
        <v>396</v>
      </c>
      <c r="B109" s="347"/>
      <c r="C109" s="369">
        <v>146</v>
      </c>
      <c r="D109" s="349"/>
      <c r="E109" s="370"/>
    </row>
    <row r="110" spans="1:5" s="343" customFormat="1" ht="15.75">
      <c r="A110" s="368" t="s">
        <v>95</v>
      </c>
      <c r="B110" s="347"/>
      <c r="C110" s="369">
        <v>149</v>
      </c>
      <c r="D110" s="349"/>
      <c r="E110" s="370"/>
    </row>
    <row r="111" spans="1:5" s="343" customFormat="1" ht="15.75">
      <c r="A111" s="368" t="s">
        <v>397</v>
      </c>
      <c r="B111" s="347"/>
      <c r="C111" s="369">
        <v>203</v>
      </c>
      <c r="D111" s="349"/>
      <c r="E111" s="370"/>
    </row>
    <row r="112" spans="1:5" s="343" customFormat="1" ht="15.75">
      <c r="A112" s="368" t="s">
        <v>96</v>
      </c>
      <c r="B112" s="347"/>
      <c r="C112" s="369">
        <v>204</v>
      </c>
      <c r="D112" s="349"/>
      <c r="E112" s="370"/>
    </row>
    <row r="113" spans="1:5" s="343" customFormat="1" ht="15.75">
      <c r="A113" s="368" t="s">
        <v>120</v>
      </c>
      <c r="B113" s="347"/>
      <c r="C113" s="369">
        <v>302</v>
      </c>
      <c r="D113" s="349"/>
      <c r="E113" s="370"/>
    </row>
    <row r="114" spans="1:5" s="343" customFormat="1" ht="15.75">
      <c r="A114" s="368" t="s">
        <v>121</v>
      </c>
      <c r="B114" s="347"/>
      <c r="C114" s="369">
        <v>307</v>
      </c>
      <c r="D114" s="349"/>
      <c r="E114" s="370"/>
    </row>
    <row r="115" spans="1:5" s="343" customFormat="1" ht="15.75">
      <c r="A115" s="368" t="s">
        <v>97</v>
      </c>
      <c r="B115" s="347"/>
      <c r="C115" s="369">
        <v>307</v>
      </c>
      <c r="D115" s="349"/>
      <c r="E115" s="370">
        <v>962797.69</v>
      </c>
    </row>
    <row r="116" spans="1:5" s="343" customFormat="1" ht="15.75">
      <c r="A116" s="368" t="s">
        <v>98</v>
      </c>
      <c r="B116" s="347"/>
      <c r="C116" s="369">
        <v>1002</v>
      </c>
      <c r="D116" s="349"/>
      <c r="E116" s="370">
        <v>117352.71</v>
      </c>
    </row>
    <row r="117" spans="1:5" s="343" customFormat="1" ht="15.75">
      <c r="A117" s="368" t="s">
        <v>111</v>
      </c>
      <c r="B117" s="347"/>
      <c r="C117" s="369">
        <v>1003</v>
      </c>
      <c r="D117" s="349"/>
      <c r="E117" s="370">
        <v>14097.94</v>
      </c>
    </row>
    <row r="118" spans="1:5" s="343" customFormat="1" ht="15.75">
      <c r="A118" s="368" t="s">
        <v>99</v>
      </c>
      <c r="B118" s="347"/>
      <c r="C118" s="369">
        <v>1004</v>
      </c>
      <c r="D118" s="349"/>
      <c r="E118" s="370">
        <v>62755.99</v>
      </c>
    </row>
    <row r="119" spans="1:5" s="343" customFormat="1" ht="15.75">
      <c r="A119" s="368" t="s">
        <v>100</v>
      </c>
      <c r="B119" s="347"/>
      <c r="C119" s="369">
        <v>1005</v>
      </c>
      <c r="D119" s="349"/>
      <c r="E119" s="370">
        <v>113930.01</v>
      </c>
    </row>
    <row r="120" spans="1:5" s="343" customFormat="1" ht="15.75">
      <c r="A120" s="368" t="s">
        <v>101</v>
      </c>
      <c r="B120" s="347"/>
      <c r="C120" s="369">
        <v>1006</v>
      </c>
      <c r="D120" s="349"/>
      <c r="E120" s="370"/>
    </row>
    <row r="121" spans="1:5" s="343" customFormat="1" ht="15.75">
      <c r="A121" s="368" t="s">
        <v>102</v>
      </c>
      <c r="B121" s="347"/>
      <c r="C121" s="369">
        <v>1010</v>
      </c>
      <c r="D121" s="349"/>
      <c r="E121" s="370">
        <v>14511.91</v>
      </c>
    </row>
    <row r="122" spans="1:5" s="343" customFormat="1" ht="15.75">
      <c r="A122" s="368" t="s">
        <v>510</v>
      </c>
      <c r="B122" s="347"/>
      <c r="C122" s="369">
        <v>1011</v>
      </c>
      <c r="D122" s="349"/>
      <c r="E122" s="370">
        <v>47592</v>
      </c>
    </row>
    <row r="123" spans="1:5" s="343" customFormat="1" ht="15.75">
      <c r="A123" s="368" t="s">
        <v>134</v>
      </c>
      <c r="B123" s="347"/>
      <c r="C123" s="369">
        <v>1013</v>
      </c>
      <c r="D123" s="349"/>
      <c r="E123" s="370"/>
    </row>
    <row r="124" spans="1:5" s="343" customFormat="1" ht="15.75">
      <c r="A124" s="368" t="s">
        <v>2</v>
      </c>
      <c r="B124" s="347"/>
      <c r="C124" s="369">
        <v>2002</v>
      </c>
      <c r="D124" s="349"/>
      <c r="E124" s="370"/>
    </row>
    <row r="125" spans="1:5" s="343" customFormat="1" ht="15.75">
      <c r="A125" s="368" t="s">
        <v>3</v>
      </c>
      <c r="B125" s="347"/>
      <c r="C125" s="369">
        <v>2002</v>
      </c>
      <c r="D125" s="349"/>
      <c r="E125" s="370"/>
    </row>
    <row r="126" spans="1:5" s="343" customFormat="1" ht="15.75">
      <c r="A126" s="368" t="s">
        <v>493</v>
      </c>
      <c r="B126" s="347"/>
      <c r="C126" s="369">
        <v>2002</v>
      </c>
      <c r="D126" s="349"/>
      <c r="E126" s="370"/>
    </row>
    <row r="127" spans="1:5" s="343" customFormat="1" ht="15.75">
      <c r="A127" s="368" t="s">
        <v>156</v>
      </c>
      <c r="B127" s="368"/>
      <c r="C127" s="369">
        <v>2002</v>
      </c>
      <c r="D127" s="349"/>
      <c r="E127" s="354"/>
    </row>
    <row r="128" spans="1:5" s="343" customFormat="1" ht="15.75">
      <c r="A128" s="368" t="s">
        <v>334</v>
      </c>
      <c r="B128" s="347"/>
      <c r="C128" s="369">
        <v>3000</v>
      </c>
      <c r="D128" s="349"/>
      <c r="E128" s="354"/>
    </row>
    <row r="129" spans="1:5" s="343" customFormat="1" ht="15.75">
      <c r="A129" s="368" t="s">
        <v>475</v>
      </c>
      <c r="B129" s="347"/>
      <c r="C129" s="369">
        <v>3000</v>
      </c>
      <c r="D129" s="349"/>
      <c r="E129" s="354"/>
    </row>
    <row r="130" spans="1:5" s="343" customFormat="1" ht="15.75">
      <c r="A130" s="368"/>
      <c r="B130" s="347"/>
      <c r="C130" s="369">
        <v>3000</v>
      </c>
      <c r="D130" s="354"/>
      <c r="E130" s="350">
        <v>0</v>
      </c>
    </row>
    <row r="131" spans="1:5" s="343" customFormat="1" ht="21" customHeight="1" thickBot="1">
      <c r="A131" s="357"/>
      <c r="B131" s="357"/>
      <c r="C131" s="358"/>
      <c r="D131" s="371">
        <f>SUM(D100)</f>
        <v>1334787.2</v>
      </c>
      <c r="E131" s="372">
        <f>SUM(E100:E130)</f>
        <v>1334787.1999999997</v>
      </c>
    </row>
    <row r="132" spans="1:5" s="343" customFormat="1" ht="24" customHeight="1" thickTop="1">
      <c r="A132" s="347" t="s">
        <v>371</v>
      </c>
      <c r="B132" s="347"/>
      <c r="C132" s="347"/>
      <c r="D132" s="347"/>
      <c r="E132" s="347"/>
    </row>
    <row r="133" spans="1:5" s="343" customFormat="1" ht="16.5" customHeight="1">
      <c r="A133" s="347" t="s">
        <v>555</v>
      </c>
      <c r="B133" s="347"/>
      <c r="C133" s="347"/>
      <c r="D133" s="347"/>
      <c r="E133" s="347"/>
    </row>
    <row r="134" spans="1:5" s="343" customFormat="1" ht="15.75">
      <c r="A134" s="347"/>
      <c r="B134" s="347"/>
      <c r="C134" s="347"/>
      <c r="D134" s="347"/>
      <c r="E134" s="347"/>
    </row>
    <row r="135" spans="1:5" s="343" customFormat="1" ht="18" customHeight="1">
      <c r="A135" s="364"/>
      <c r="B135" s="347"/>
      <c r="C135" s="347"/>
      <c r="D135" s="347"/>
      <c r="E135" s="347"/>
    </row>
    <row r="136" spans="1:6" s="343" customFormat="1" ht="15" customHeight="1">
      <c r="A136" s="361" t="s">
        <v>6</v>
      </c>
      <c r="B136" s="423" t="s">
        <v>494</v>
      </c>
      <c r="C136" s="424"/>
      <c r="D136" s="373" t="s">
        <v>57</v>
      </c>
      <c r="E136" s="373"/>
      <c r="F136" s="366"/>
    </row>
    <row r="137" spans="1:5" s="343" customFormat="1" ht="16.5" customHeight="1">
      <c r="A137" s="362"/>
      <c r="B137" s="421"/>
      <c r="C137" s="422"/>
      <c r="D137" s="347"/>
      <c r="E137" s="347"/>
    </row>
    <row r="138" spans="1:6" s="343" customFormat="1" ht="21.75" customHeight="1">
      <c r="A138" s="362" t="s">
        <v>516</v>
      </c>
      <c r="B138" s="392" t="s">
        <v>522</v>
      </c>
      <c r="C138" s="393"/>
      <c r="D138" s="425" t="s">
        <v>525</v>
      </c>
      <c r="E138" s="426"/>
      <c r="F138" s="374"/>
    </row>
    <row r="139" spans="1:6" s="343" customFormat="1" ht="21.75" customHeight="1">
      <c r="A139" s="402" t="s">
        <v>521</v>
      </c>
      <c r="B139" s="394" t="s">
        <v>523</v>
      </c>
      <c r="C139" s="395"/>
      <c r="D139" s="381" t="s">
        <v>524</v>
      </c>
      <c r="E139" s="364"/>
      <c r="F139" s="357"/>
    </row>
    <row r="140" spans="2:6" s="343" customFormat="1" ht="22.5" customHeight="1">
      <c r="B140" s="361"/>
      <c r="C140" s="361" t="s">
        <v>476</v>
      </c>
      <c r="D140" s="382"/>
      <c r="E140" s="382"/>
      <c r="F140" s="347"/>
    </row>
    <row r="141" s="343" customFormat="1" ht="18.75">
      <c r="A141" s="320"/>
    </row>
  </sheetData>
  <sheetProtection/>
  <mergeCells count="24">
    <mergeCell ref="A3:E3"/>
    <mergeCell ref="A5:B5"/>
    <mergeCell ref="B29:C29"/>
    <mergeCell ref="D29:E29"/>
    <mergeCell ref="B31:C31"/>
    <mergeCell ref="B33:C33"/>
    <mergeCell ref="D33:F33"/>
    <mergeCell ref="B32:C32"/>
    <mergeCell ref="D32:F32"/>
    <mergeCell ref="A45:E45"/>
    <mergeCell ref="A47:B47"/>
    <mergeCell ref="B84:C84"/>
    <mergeCell ref="D84:E84"/>
    <mergeCell ref="B85:C85"/>
    <mergeCell ref="D85:E85"/>
    <mergeCell ref="B137:C137"/>
    <mergeCell ref="B136:C136"/>
    <mergeCell ref="D138:E138"/>
    <mergeCell ref="B86:C86"/>
    <mergeCell ref="D86:E86"/>
    <mergeCell ref="B87:C87"/>
    <mergeCell ref="D87:E87"/>
    <mergeCell ref="B88:C88"/>
    <mergeCell ref="D88:E88"/>
  </mergeCells>
  <printOptions/>
  <pageMargins left="0.8" right="0.35" top="0.23" bottom="0.23" header="0.17" footer="0.21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1"/>
  <sheetViews>
    <sheetView zoomScalePageLayoutView="0" workbookViewId="0" topLeftCell="A28">
      <selection activeCell="G10" sqref="G10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258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25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257"/>
      <c r="E1" s="8"/>
      <c r="F1" s="4"/>
    </row>
    <row r="2" spans="2:7" ht="25.5" customHeight="1">
      <c r="B2" s="31" t="s">
        <v>107</v>
      </c>
      <c r="C2" s="31"/>
      <c r="D2" s="259"/>
      <c r="F2" s="174"/>
      <c r="G2" s="174"/>
    </row>
    <row r="3" spans="4:6" ht="18.75">
      <c r="D3" s="260" t="s">
        <v>108</v>
      </c>
      <c r="E3" s="31"/>
      <c r="F3" s="31"/>
    </row>
    <row r="4" spans="2:4" ht="21.75" customHeight="1">
      <c r="B4" s="31" t="s">
        <v>331</v>
      </c>
      <c r="C4" s="31"/>
      <c r="D4" s="261"/>
    </row>
    <row r="5" spans="4:6" ht="21" customHeight="1">
      <c r="D5" s="260" t="s">
        <v>109</v>
      </c>
      <c r="E5" s="31"/>
      <c r="F5" s="31"/>
    </row>
    <row r="6" spans="2:7" ht="6" customHeight="1">
      <c r="B6" s="8"/>
      <c r="C6" s="8"/>
      <c r="D6" s="262"/>
      <c r="E6" s="8"/>
      <c r="F6" s="8"/>
      <c r="G6" s="8"/>
    </row>
    <row r="7" spans="2:6" ht="23.25" customHeight="1">
      <c r="B7" s="1" t="s">
        <v>568</v>
      </c>
      <c r="E7" s="175"/>
      <c r="F7" s="263">
        <v>6311391.92</v>
      </c>
    </row>
    <row r="8" spans="2:6" ht="25.5" customHeight="1">
      <c r="B8" s="31" t="s">
        <v>418</v>
      </c>
      <c r="E8" s="10"/>
      <c r="F8" s="177"/>
    </row>
    <row r="9" spans="2:6" ht="21.75" customHeight="1">
      <c r="B9" s="177" t="s">
        <v>378</v>
      </c>
      <c r="C9" s="178" t="s">
        <v>50</v>
      </c>
      <c r="D9" s="264" t="s">
        <v>5</v>
      </c>
      <c r="E9" s="10"/>
      <c r="F9" s="177"/>
    </row>
    <row r="10" spans="2:6" ht="21" customHeight="1">
      <c r="B10" s="180"/>
      <c r="C10" s="180"/>
      <c r="E10" s="10"/>
      <c r="F10" s="181"/>
    </row>
    <row r="11" spans="2:6" ht="18.75">
      <c r="B11" s="31" t="s">
        <v>51</v>
      </c>
      <c r="E11" s="10"/>
      <c r="F11" s="177"/>
    </row>
    <row r="12" spans="2:6" ht="18.75">
      <c r="B12" s="178" t="s">
        <v>11</v>
      </c>
      <c r="C12" s="178" t="s">
        <v>4</v>
      </c>
      <c r="D12" s="265" t="s">
        <v>5</v>
      </c>
      <c r="E12" s="10"/>
      <c r="F12" s="177"/>
    </row>
    <row r="13" spans="2:6" ht="18.75">
      <c r="B13" s="180">
        <v>239372</v>
      </c>
      <c r="C13" s="183" t="s">
        <v>575</v>
      </c>
      <c r="D13" s="266">
        <v>870.6</v>
      </c>
      <c r="E13" s="10"/>
      <c r="F13" s="267">
        <v>870.6</v>
      </c>
    </row>
    <row r="14" spans="2:6" ht="18.75">
      <c r="B14" s="180">
        <v>239385</v>
      </c>
      <c r="C14" s="183" t="s">
        <v>576</v>
      </c>
      <c r="D14" s="266">
        <v>28728.97</v>
      </c>
      <c r="E14" s="10"/>
      <c r="F14" s="267">
        <v>28728.97</v>
      </c>
    </row>
    <row r="15" spans="2:6" ht="18.75">
      <c r="B15" s="180">
        <v>239385</v>
      </c>
      <c r="C15" s="183" t="s">
        <v>577</v>
      </c>
      <c r="D15" s="266">
        <v>7894.01</v>
      </c>
      <c r="E15" s="10"/>
      <c r="F15" s="267">
        <f>D15</f>
        <v>7894.01</v>
      </c>
    </row>
    <row r="16" spans="2:6" ht="18.75">
      <c r="B16" s="180"/>
      <c r="C16" s="183"/>
      <c r="D16" s="266"/>
      <c r="E16" s="10"/>
      <c r="F16" s="267"/>
    </row>
    <row r="17" spans="2:6" ht="18.75">
      <c r="B17" s="180"/>
      <c r="C17" s="183"/>
      <c r="D17" s="266"/>
      <c r="E17" s="10"/>
      <c r="F17" s="267"/>
    </row>
    <row r="18" spans="2:8" s="194" customFormat="1" ht="18.75">
      <c r="B18" s="180"/>
      <c r="C18" s="183"/>
      <c r="D18" s="266"/>
      <c r="E18" s="10"/>
      <c r="F18" s="267"/>
      <c r="H18" s="268"/>
    </row>
    <row r="19" spans="2:8" s="194" customFormat="1" ht="18.75">
      <c r="B19" s="180"/>
      <c r="C19" s="183"/>
      <c r="D19" s="266"/>
      <c r="E19" s="10"/>
      <c r="F19" s="267"/>
      <c r="H19" s="268"/>
    </row>
    <row r="20" spans="2:8" s="194" customFormat="1" ht="18.75">
      <c r="B20" s="180"/>
      <c r="C20" s="183"/>
      <c r="D20" s="266"/>
      <c r="E20" s="10"/>
      <c r="F20" s="267"/>
      <c r="G20" s="1"/>
      <c r="H20" s="268"/>
    </row>
    <row r="21" spans="2:8" s="194" customFormat="1" ht="18.75">
      <c r="B21" s="180"/>
      <c r="C21" s="183"/>
      <c r="D21" s="266"/>
      <c r="E21" s="10"/>
      <c r="F21" s="267"/>
      <c r="G21" s="1"/>
      <c r="H21" s="268"/>
    </row>
    <row r="22" spans="2:8" s="194" customFormat="1" ht="18.75">
      <c r="B22" s="180"/>
      <c r="C22" s="183"/>
      <c r="D22" s="266"/>
      <c r="E22" s="10"/>
      <c r="F22" s="267"/>
      <c r="G22" s="1"/>
      <c r="H22" s="268"/>
    </row>
    <row r="23" spans="2:8" s="194" customFormat="1" ht="18.75">
      <c r="B23" s="180"/>
      <c r="C23" s="183"/>
      <c r="D23" s="258"/>
      <c r="E23" s="10"/>
      <c r="F23" s="267"/>
      <c r="G23" s="1"/>
      <c r="H23" s="268"/>
    </row>
    <row r="24" spans="2:8" s="194" customFormat="1" ht="18.75">
      <c r="B24" s="180"/>
      <c r="C24" s="183"/>
      <c r="D24" s="258"/>
      <c r="E24" s="10"/>
      <c r="F24" s="267"/>
      <c r="G24" s="1"/>
      <c r="H24" s="268"/>
    </row>
    <row r="25" spans="2:8" s="194" customFormat="1" ht="18.75">
      <c r="B25" s="180"/>
      <c r="C25" s="183"/>
      <c r="D25" s="258"/>
      <c r="E25" s="10"/>
      <c r="F25" s="267"/>
      <c r="G25" s="1"/>
      <c r="H25" s="268"/>
    </row>
    <row r="26" spans="2:8" s="194" customFormat="1" ht="18.75">
      <c r="B26" s="180"/>
      <c r="C26" s="183"/>
      <c r="D26" s="258"/>
      <c r="E26" s="10"/>
      <c r="F26" s="267"/>
      <c r="G26" s="1"/>
      <c r="H26" s="268"/>
    </row>
    <row r="27" spans="2:8" s="194" customFormat="1" ht="18.75">
      <c r="B27" s="180"/>
      <c r="C27" s="183"/>
      <c r="D27" s="258"/>
      <c r="E27" s="10"/>
      <c r="F27" s="267"/>
      <c r="G27" s="1"/>
      <c r="H27" s="268"/>
    </row>
    <row r="28" spans="2:8" s="194" customFormat="1" ht="18.75">
      <c r="B28" s="180"/>
      <c r="C28" s="183"/>
      <c r="D28" s="258"/>
      <c r="E28" s="10"/>
      <c r="F28" s="267"/>
      <c r="G28" s="1"/>
      <c r="H28" s="268"/>
    </row>
    <row r="29" spans="2:8" s="194" customFormat="1" ht="18.75">
      <c r="B29" s="180"/>
      <c r="C29" s="177"/>
      <c r="D29" s="258"/>
      <c r="E29" s="10"/>
      <c r="F29" s="267"/>
      <c r="G29" s="1"/>
      <c r="H29" s="268"/>
    </row>
    <row r="30" spans="2:8" s="194" customFormat="1" ht="18.75">
      <c r="B30" s="31" t="s">
        <v>416</v>
      </c>
      <c r="C30" s="177"/>
      <c r="D30" s="258"/>
      <c r="E30" s="10"/>
      <c r="F30" s="267"/>
      <c r="G30" s="1"/>
      <c r="H30" s="268"/>
    </row>
    <row r="31" spans="2:8" s="194" customFormat="1" ht="18.75">
      <c r="B31" s="252"/>
      <c r="C31" s="177"/>
      <c r="D31" s="258"/>
      <c r="E31" s="10"/>
      <c r="F31" s="267"/>
      <c r="G31" s="1"/>
      <c r="H31" s="268"/>
    </row>
    <row r="32" spans="2:8" s="194" customFormat="1" ht="18.75">
      <c r="B32" s="252"/>
      <c r="C32" s="177"/>
      <c r="D32" s="258"/>
      <c r="E32" s="10"/>
      <c r="F32" s="267"/>
      <c r="G32" s="1"/>
      <c r="H32" s="268"/>
    </row>
    <row r="33" spans="2:8" s="194" customFormat="1" ht="18.75">
      <c r="B33" s="1"/>
      <c r="C33" s="177"/>
      <c r="D33" s="258"/>
      <c r="E33" s="10"/>
      <c r="F33" s="267"/>
      <c r="H33" s="268"/>
    </row>
    <row r="34" spans="2:6" ht="18.75">
      <c r="B34" s="196"/>
      <c r="C34" s="196"/>
      <c r="E34" s="10"/>
      <c r="F34" s="267"/>
    </row>
    <row r="35" spans="2:10" ht="18.75">
      <c r="B35" s="31" t="s">
        <v>417</v>
      </c>
      <c r="E35" s="10"/>
      <c r="F35" s="266"/>
      <c r="J35" s="258"/>
    </row>
    <row r="36" spans="2:6" ht="18.75">
      <c r="B36" s="1" t="s">
        <v>123</v>
      </c>
      <c r="E36" s="10"/>
      <c r="F36" s="266">
        <v>0.05</v>
      </c>
    </row>
    <row r="37" spans="5:10" ht="18.75">
      <c r="E37" s="10"/>
      <c r="F37" s="266">
        <v>0</v>
      </c>
      <c r="J37" s="161"/>
    </row>
    <row r="38" spans="2:6" ht="18.75">
      <c r="B38" s="1" t="s">
        <v>578</v>
      </c>
      <c r="D38" s="269"/>
      <c r="E38" s="10"/>
      <c r="F38" s="270">
        <f>F7-F13-F18-F19+F36-F31-F32-F33-F34+F37-F20-F14-F15-F16-F17-F21-F22-F23-F29-F30-F24-F25-F26-F27-F28</f>
        <v>6273898.390000001</v>
      </c>
    </row>
    <row r="39" spans="5:7" ht="18" customHeight="1">
      <c r="E39" s="28"/>
      <c r="F39" s="188"/>
      <c r="G39" s="8"/>
    </row>
    <row r="40" spans="2:6" ht="21" customHeight="1">
      <c r="B40" s="174" t="s">
        <v>52</v>
      </c>
      <c r="C40" s="174"/>
      <c r="D40" s="271"/>
      <c r="E40" s="175" t="s">
        <v>54</v>
      </c>
      <c r="F40" s="4"/>
    </row>
    <row r="41" spans="2:10" ht="18.75">
      <c r="B41" s="4" t="s">
        <v>488</v>
      </c>
      <c r="C41" s="4"/>
      <c r="D41" s="272"/>
      <c r="E41" s="10" t="s">
        <v>489</v>
      </c>
      <c r="F41" s="4"/>
      <c r="J41" s="258"/>
    </row>
    <row r="42" spans="2:10" ht="18.75">
      <c r="B42" s="4" t="s">
        <v>530</v>
      </c>
      <c r="C42" s="4"/>
      <c r="D42" s="272"/>
      <c r="E42" s="10" t="s">
        <v>429</v>
      </c>
      <c r="F42" s="4"/>
      <c r="J42" s="161"/>
    </row>
    <row r="43" spans="2:6" ht="18.75">
      <c r="B43" s="4" t="s">
        <v>531</v>
      </c>
      <c r="C43" s="4"/>
      <c r="D43" s="272"/>
      <c r="E43" s="10" t="s">
        <v>430</v>
      </c>
      <c r="F43" s="4"/>
    </row>
    <row r="44" spans="2:6" ht="18.75">
      <c r="B44" s="4" t="s">
        <v>573</v>
      </c>
      <c r="C44" s="4"/>
      <c r="D44" s="272"/>
      <c r="E44" s="10" t="str">
        <f>B44</f>
        <v>วันที่     31   พฤษภาคม 2555</v>
      </c>
      <c r="F44" s="4"/>
    </row>
    <row r="45" spans="2:7" ht="18.75">
      <c r="B45" s="8"/>
      <c r="C45" s="8"/>
      <c r="D45" s="257"/>
      <c r="E45" s="28"/>
      <c r="F45" s="8"/>
      <c r="G45" s="8"/>
    </row>
    <row r="211" ht="18.75">
      <c r="M211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H29"/>
  <sheetViews>
    <sheetView zoomScalePageLayoutView="0" workbookViewId="0" topLeftCell="A3">
      <selection activeCell="G10" sqref="G10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7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7" bestFit="1" customWidth="1"/>
    <col min="9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3.25" customHeight="1">
      <c r="B2" s="31" t="s">
        <v>107</v>
      </c>
      <c r="C2" s="31"/>
      <c r="D2" s="173" t="s">
        <v>319</v>
      </c>
      <c r="F2" s="174"/>
      <c r="G2" s="174"/>
    </row>
    <row r="3" spans="4:6" ht="18.75">
      <c r="D3" s="173" t="s">
        <v>329</v>
      </c>
      <c r="E3" s="31"/>
      <c r="F3" s="31"/>
    </row>
    <row r="4" spans="2:4" ht="23.25" customHeight="1">
      <c r="B4" s="31" t="s">
        <v>324</v>
      </c>
      <c r="C4" s="31"/>
      <c r="D4" s="6"/>
    </row>
    <row r="5" spans="4:6" ht="21" customHeight="1">
      <c r="D5" s="173" t="s">
        <v>323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2.5" customHeight="1">
      <c r="B7" s="1" t="s">
        <v>565</v>
      </c>
      <c r="E7" s="175"/>
      <c r="F7" s="176">
        <v>9395290.8</v>
      </c>
    </row>
    <row r="8" spans="2:6" ht="20.25" customHeight="1">
      <c r="B8" s="1" t="s">
        <v>321</v>
      </c>
      <c r="E8" s="10"/>
      <c r="F8" s="177"/>
    </row>
    <row r="9" spans="2:6" ht="18.75">
      <c r="B9" s="177" t="s">
        <v>379</v>
      </c>
      <c r="C9" s="178"/>
      <c r="D9" s="179" t="s">
        <v>5</v>
      </c>
      <c r="E9" s="10"/>
      <c r="F9" s="177"/>
    </row>
    <row r="10" spans="2:6" ht="23.25" customHeight="1">
      <c r="B10" s="183"/>
      <c r="E10" s="10"/>
      <c r="F10" s="181">
        <f aca="true" t="shared" si="0" ref="F10:F15">D10</f>
        <v>0</v>
      </c>
    </row>
    <row r="11" spans="2:6" ht="21" customHeight="1">
      <c r="B11" s="183"/>
      <c r="E11" s="10"/>
      <c r="F11" s="181">
        <f t="shared" si="0"/>
        <v>0</v>
      </c>
    </row>
    <row r="12" spans="2:6" ht="21" customHeight="1">
      <c r="B12" s="183"/>
      <c r="E12" s="10"/>
      <c r="F12" s="181">
        <f t="shared" si="0"/>
        <v>0</v>
      </c>
    </row>
    <row r="13" spans="2:6" ht="21" customHeight="1">
      <c r="B13" s="183"/>
      <c r="E13" s="10"/>
      <c r="F13" s="181">
        <f t="shared" si="0"/>
        <v>0</v>
      </c>
    </row>
    <row r="14" spans="2:6" ht="21" customHeight="1">
      <c r="B14" s="183"/>
      <c r="E14" s="10"/>
      <c r="F14" s="181">
        <f t="shared" si="0"/>
        <v>0</v>
      </c>
    </row>
    <row r="15" spans="2:6" ht="21" customHeight="1">
      <c r="B15" s="183"/>
      <c r="E15" s="10"/>
      <c r="F15" s="181">
        <f t="shared" si="0"/>
        <v>0</v>
      </c>
    </row>
    <row r="16" spans="2:6" ht="21" customHeight="1">
      <c r="B16" s="183"/>
      <c r="E16" s="10"/>
      <c r="F16" s="181"/>
    </row>
    <row r="17" spans="2:6" ht="21" customHeight="1">
      <c r="B17" s="183"/>
      <c r="E17" s="10"/>
      <c r="F17" s="181"/>
    </row>
    <row r="18" spans="2:6" ht="21" customHeight="1">
      <c r="B18" s="183"/>
      <c r="E18" s="10"/>
      <c r="F18" s="181"/>
    </row>
    <row r="19" spans="2:6" ht="18.75">
      <c r="B19" s="1" t="s">
        <v>51</v>
      </c>
      <c r="E19" s="10"/>
      <c r="F19" s="177"/>
    </row>
    <row r="20" spans="2:8" s="194" customFormat="1" ht="18.75">
      <c r="B20" s="197"/>
      <c r="C20" s="177"/>
      <c r="D20" s="195"/>
      <c r="E20" s="198"/>
      <c r="F20" s="199"/>
      <c r="H20" s="195"/>
    </row>
    <row r="21" spans="2:6" ht="18.75">
      <c r="B21" s="1" t="s">
        <v>322</v>
      </c>
      <c r="E21" s="10"/>
      <c r="F21" s="177"/>
    </row>
    <row r="22" spans="2:6" ht="18.75">
      <c r="B22" s="1" t="s">
        <v>566</v>
      </c>
      <c r="E22" s="10"/>
      <c r="F22" s="187">
        <f>F7-F10</f>
        <v>9395290.8</v>
      </c>
    </row>
    <row r="23" spans="5:7" ht="11.25" customHeight="1">
      <c r="E23" s="28"/>
      <c r="F23" s="8"/>
      <c r="G23" s="8"/>
    </row>
    <row r="24" spans="2:6" ht="21" customHeight="1">
      <c r="B24" s="174" t="s">
        <v>52</v>
      </c>
      <c r="C24" s="174"/>
      <c r="D24" s="189"/>
      <c r="E24" s="175" t="s">
        <v>54</v>
      </c>
      <c r="F24" s="4"/>
    </row>
    <row r="25" spans="2:6" ht="18.75">
      <c r="B25" s="4" t="s">
        <v>53</v>
      </c>
      <c r="C25" s="4"/>
      <c r="D25" s="164"/>
      <c r="E25" s="10" t="s">
        <v>53</v>
      </c>
      <c r="F25" s="4"/>
    </row>
    <row r="26" spans="2:6" ht="18.75">
      <c r="B26" s="4" t="s">
        <v>536</v>
      </c>
      <c r="C26" s="4"/>
      <c r="D26" s="164"/>
      <c r="E26" s="10" t="s">
        <v>429</v>
      </c>
      <c r="F26" s="4"/>
    </row>
    <row r="27" spans="2:6" ht="18.75">
      <c r="B27" s="4" t="s">
        <v>531</v>
      </c>
      <c r="C27" s="4"/>
      <c r="D27" s="164"/>
      <c r="E27" s="10" t="s">
        <v>430</v>
      </c>
      <c r="F27" s="4"/>
    </row>
    <row r="28" spans="2:6" ht="18.75">
      <c r="B28" s="4" t="s">
        <v>567</v>
      </c>
      <c r="C28" s="4"/>
      <c r="D28" s="164"/>
      <c r="E28" s="10" t="str">
        <f>B28</f>
        <v> วันที่  31   พฤษภาคม 2555</v>
      </c>
      <c r="F28" s="4"/>
    </row>
    <row r="29" spans="2:7" ht="18.75">
      <c r="B29" s="8"/>
      <c r="C29" s="8"/>
      <c r="D29" s="165"/>
      <c r="E29" s="28"/>
      <c r="F29" s="8"/>
      <c r="G29" s="8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9.140625" style="273" customWidth="1"/>
    <col min="2" max="2" width="48.00390625" style="273" customWidth="1"/>
    <col min="3" max="4" width="19.00390625" style="273" customWidth="1"/>
    <col min="5" max="6" width="19.00390625" style="274" customWidth="1"/>
    <col min="7" max="16384" width="9.140625" style="273" customWidth="1"/>
  </cols>
  <sheetData>
    <row r="1" spans="1:6" ht="23.25">
      <c r="A1" s="438" t="s">
        <v>88</v>
      </c>
      <c r="B1" s="438"/>
      <c r="C1" s="438"/>
      <c r="D1" s="438"/>
      <c r="E1" s="438"/>
      <c r="F1" s="438"/>
    </row>
    <row r="2" spans="1:6" ht="23.25">
      <c r="A2" s="438" t="s">
        <v>368</v>
      </c>
      <c r="B2" s="438"/>
      <c r="C2" s="438"/>
      <c r="D2" s="438"/>
      <c r="E2" s="438"/>
      <c r="F2" s="438"/>
    </row>
    <row r="4" spans="1:6" ht="21">
      <c r="A4" s="487" t="s">
        <v>446</v>
      </c>
      <c r="B4" s="487" t="s">
        <v>129</v>
      </c>
      <c r="C4" s="275" t="s">
        <v>447</v>
      </c>
      <c r="D4" s="275" t="s">
        <v>367</v>
      </c>
      <c r="E4" s="276" t="s">
        <v>318</v>
      </c>
      <c r="F4" s="276" t="s">
        <v>138</v>
      </c>
    </row>
    <row r="5" spans="1:6" ht="21">
      <c r="A5" s="488"/>
      <c r="B5" s="488"/>
      <c r="C5" s="277" t="s">
        <v>448</v>
      </c>
      <c r="D5" s="277" t="s">
        <v>5</v>
      </c>
      <c r="E5" s="278" t="s">
        <v>5</v>
      </c>
      <c r="F5" s="278" t="s">
        <v>5</v>
      </c>
    </row>
    <row r="6" spans="1:6" ht="21">
      <c r="A6" s="279"/>
      <c r="B6" s="280" t="s">
        <v>449</v>
      </c>
      <c r="C6" s="281">
        <v>3549000</v>
      </c>
      <c r="D6" s="282">
        <v>0</v>
      </c>
      <c r="E6" s="283">
        <v>2290000</v>
      </c>
      <c r="F6" s="282">
        <f>C6-E6</f>
        <v>1259000</v>
      </c>
    </row>
    <row r="7" spans="1:6" ht="21">
      <c r="A7" s="279"/>
      <c r="B7" s="280" t="s">
        <v>450</v>
      </c>
      <c r="C7" s="281">
        <v>360500</v>
      </c>
      <c r="D7" s="282">
        <v>0</v>
      </c>
      <c r="E7" s="283">
        <v>78000</v>
      </c>
      <c r="F7" s="282">
        <f>C7-E7</f>
        <v>282500</v>
      </c>
    </row>
    <row r="8" spans="1:6" ht="21">
      <c r="A8" s="279"/>
      <c r="B8" s="280" t="s">
        <v>451</v>
      </c>
      <c r="C8" s="281">
        <v>20000</v>
      </c>
      <c r="D8" s="282">
        <v>0</v>
      </c>
      <c r="E8" s="283">
        <v>20000</v>
      </c>
      <c r="F8" s="282">
        <v>0</v>
      </c>
    </row>
    <row r="9" spans="1:6" ht="21">
      <c r="A9" s="279"/>
      <c r="B9" s="280"/>
      <c r="C9" s="281"/>
      <c r="D9" s="282"/>
      <c r="E9" s="283"/>
      <c r="F9" s="282"/>
    </row>
    <row r="10" spans="1:6" ht="21">
      <c r="A10" s="279"/>
      <c r="B10" s="279"/>
      <c r="C10" s="279"/>
      <c r="D10" s="282"/>
      <c r="E10" s="282"/>
      <c r="F10" s="282"/>
    </row>
    <row r="11" spans="1:6" ht="21">
      <c r="A11" s="279"/>
      <c r="B11" s="279"/>
      <c r="C11" s="279"/>
      <c r="D11" s="279"/>
      <c r="E11" s="282"/>
      <c r="F11" s="282"/>
    </row>
    <row r="12" spans="1:6" ht="21">
      <c r="A12" s="279"/>
      <c r="B12" s="279"/>
      <c r="C12" s="279"/>
      <c r="D12" s="279"/>
      <c r="E12" s="282"/>
      <c r="F12" s="282"/>
    </row>
    <row r="13" spans="1:6" ht="21">
      <c r="A13" s="279"/>
      <c r="B13" s="279"/>
      <c r="C13" s="279"/>
      <c r="D13" s="279"/>
      <c r="E13" s="282"/>
      <c r="F13" s="282"/>
    </row>
    <row r="14" spans="1:6" ht="21">
      <c r="A14" s="279"/>
      <c r="B14" s="279"/>
      <c r="C14" s="279"/>
      <c r="D14" s="279"/>
      <c r="E14" s="282"/>
      <c r="F14" s="282"/>
    </row>
    <row r="15" spans="1:6" ht="21">
      <c r="A15" s="279"/>
      <c r="B15" s="279"/>
      <c r="C15" s="279"/>
      <c r="D15" s="279"/>
      <c r="E15" s="282"/>
      <c r="F15" s="282"/>
    </row>
    <row r="16" spans="1:6" ht="21">
      <c r="A16" s="279"/>
      <c r="B16" s="279"/>
      <c r="C16" s="284"/>
      <c r="D16" s="284"/>
      <c r="E16" s="285"/>
      <c r="F16" s="285"/>
    </row>
    <row r="17" spans="1:6" ht="21">
      <c r="A17" s="286"/>
      <c r="B17" s="287" t="s">
        <v>66</v>
      </c>
      <c r="C17" s="288">
        <f>SUM(C6:C16)</f>
        <v>3929500</v>
      </c>
      <c r="D17" s="288">
        <f>SUM(D6:D16)</f>
        <v>0</v>
      </c>
      <c r="E17" s="288">
        <f>SUM(E6:E16)</f>
        <v>2388000</v>
      </c>
      <c r="F17" s="288">
        <f>SUM(F6:F16)</f>
        <v>1541500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tabSelected="1" zoomScalePageLayoutView="0" workbookViewId="0" topLeftCell="A1">
      <selection activeCell="B21" sqref="B21"/>
    </sheetView>
  </sheetViews>
  <sheetFormatPr defaultColWidth="8.8515625" defaultRowHeight="21.75"/>
  <cols>
    <col min="1" max="1" width="8.7109375" style="177" customWidth="1"/>
    <col min="2" max="2" width="64.421875" style="1" customWidth="1"/>
    <col min="3" max="3" width="11.57421875" style="7" customWidth="1"/>
    <col min="4" max="5" width="12.421875" style="225" customWidth="1"/>
    <col min="6" max="6" width="14.421875" style="1" customWidth="1"/>
    <col min="7" max="7" width="24.140625" style="1" customWidth="1"/>
    <col min="8" max="8" width="67.57421875" style="1" customWidth="1"/>
    <col min="9" max="9" width="11.28125" style="1" customWidth="1"/>
    <col min="10" max="10" width="4.7109375" style="1" customWidth="1"/>
    <col min="11" max="11" width="12.8515625" style="1" customWidth="1"/>
    <col min="12" max="16384" width="8.8515625" style="1" customWidth="1"/>
  </cols>
  <sheetData>
    <row r="1" spans="1:6" ht="23.25">
      <c r="A1" s="477" t="s">
        <v>128</v>
      </c>
      <c r="B1" s="477"/>
      <c r="C1" s="477"/>
      <c r="D1" s="477"/>
      <c r="E1" s="477"/>
      <c r="F1" s="477"/>
    </row>
    <row r="2" spans="1:6" ht="23.25">
      <c r="A2" s="477" t="s">
        <v>358</v>
      </c>
      <c r="B2" s="477"/>
      <c r="C2" s="477"/>
      <c r="D2" s="477"/>
      <c r="E2" s="477"/>
      <c r="F2" s="477"/>
    </row>
    <row r="3" spans="1:6" ht="23.25">
      <c r="A3" s="477" t="s">
        <v>514</v>
      </c>
      <c r="B3" s="477"/>
      <c r="C3" s="477"/>
      <c r="D3" s="477"/>
      <c r="E3" s="477"/>
      <c r="F3" s="477"/>
    </row>
    <row r="5" spans="1:6" ht="18.75">
      <c r="A5" s="489" t="s">
        <v>359</v>
      </c>
      <c r="B5" s="489" t="s">
        <v>129</v>
      </c>
      <c r="C5" s="491" t="s">
        <v>360</v>
      </c>
      <c r="D5" s="491" t="s">
        <v>318</v>
      </c>
      <c r="E5" s="491" t="s">
        <v>138</v>
      </c>
      <c r="F5" s="489" t="s">
        <v>130</v>
      </c>
    </row>
    <row r="6" spans="1:6" ht="18.75">
      <c r="A6" s="490"/>
      <c r="B6" s="490"/>
      <c r="C6" s="492"/>
      <c r="D6" s="492"/>
      <c r="E6" s="492"/>
      <c r="F6" s="490"/>
    </row>
    <row r="7" spans="1:6" ht="18.75">
      <c r="A7" s="207" t="s">
        <v>436</v>
      </c>
      <c r="B7" s="208" t="s">
        <v>361</v>
      </c>
      <c r="C7" s="412"/>
      <c r="D7" s="209"/>
      <c r="E7" s="209"/>
      <c r="F7" s="207" t="s">
        <v>495</v>
      </c>
    </row>
    <row r="8" spans="1:6" ht="18.75">
      <c r="A8" s="207"/>
      <c r="B8" s="210" t="s">
        <v>362</v>
      </c>
      <c r="C8" s="412"/>
      <c r="D8" s="209"/>
      <c r="E8" s="209"/>
      <c r="F8" s="207" t="s">
        <v>496</v>
      </c>
    </row>
    <row r="9" spans="1:6" ht="18.75">
      <c r="A9" s="206"/>
      <c r="B9" s="212" t="s">
        <v>363</v>
      </c>
      <c r="C9" s="413">
        <v>436080</v>
      </c>
      <c r="D9" s="213">
        <v>432795</v>
      </c>
      <c r="E9" s="213">
        <f>C9-D9</f>
        <v>3285</v>
      </c>
      <c r="F9" s="206" t="s">
        <v>497</v>
      </c>
    </row>
    <row r="10" spans="1:6" ht="18.75">
      <c r="A10" s="214" t="s">
        <v>435</v>
      </c>
      <c r="B10" s="215" t="s">
        <v>364</v>
      </c>
      <c r="C10" s="414"/>
      <c r="D10" s="216"/>
      <c r="E10" s="211">
        <f aca="true" t="shared" si="0" ref="E10:E18">C10-D10</f>
        <v>0</v>
      </c>
      <c r="F10" s="207" t="s">
        <v>495</v>
      </c>
    </row>
    <row r="11" spans="1:6" ht="18.75">
      <c r="A11" s="207"/>
      <c r="B11" s="210" t="s">
        <v>362</v>
      </c>
      <c r="C11" s="412"/>
      <c r="D11" s="211"/>
      <c r="E11" s="419">
        <f t="shared" si="0"/>
        <v>0</v>
      </c>
      <c r="F11" s="207" t="s">
        <v>498</v>
      </c>
    </row>
    <row r="12" spans="1:6" ht="18.75">
      <c r="A12" s="206"/>
      <c r="B12" s="212" t="s">
        <v>363</v>
      </c>
      <c r="C12" s="413">
        <v>220772</v>
      </c>
      <c r="D12" s="213">
        <v>219416</v>
      </c>
      <c r="E12" s="420">
        <f t="shared" si="0"/>
        <v>1356</v>
      </c>
      <c r="F12" s="206" t="s">
        <v>497</v>
      </c>
    </row>
    <row r="13" spans="1:6" ht="18.75">
      <c r="A13" s="217" t="s">
        <v>434</v>
      </c>
      <c r="B13" s="218" t="s">
        <v>365</v>
      </c>
      <c r="C13" s="415"/>
      <c r="D13" s="410"/>
      <c r="E13" s="211">
        <f t="shared" si="0"/>
        <v>0</v>
      </c>
      <c r="F13" s="207" t="s">
        <v>495</v>
      </c>
    </row>
    <row r="14" spans="1:6" ht="18.75">
      <c r="A14" s="219"/>
      <c r="B14" s="220" t="s">
        <v>362</v>
      </c>
      <c r="C14" s="416"/>
      <c r="D14" s="411"/>
      <c r="E14" s="419">
        <f t="shared" si="0"/>
        <v>0</v>
      </c>
      <c r="F14" s="207" t="s">
        <v>499</v>
      </c>
    </row>
    <row r="15" spans="1:6" ht="18.75">
      <c r="A15" s="222"/>
      <c r="B15" s="212" t="s">
        <v>363</v>
      </c>
      <c r="C15" s="417">
        <v>133890</v>
      </c>
      <c r="D15" s="223">
        <v>133153</v>
      </c>
      <c r="E15" s="420">
        <f t="shared" si="0"/>
        <v>737</v>
      </c>
      <c r="F15" s="206" t="s">
        <v>497</v>
      </c>
    </row>
    <row r="16" spans="1:6" ht="18.75">
      <c r="A16" s="217" t="s">
        <v>433</v>
      </c>
      <c r="B16" s="218" t="s">
        <v>366</v>
      </c>
      <c r="C16" s="415"/>
      <c r="D16" s="410"/>
      <c r="E16" s="211">
        <f t="shared" si="0"/>
        <v>0</v>
      </c>
      <c r="F16" s="207" t="s">
        <v>495</v>
      </c>
    </row>
    <row r="17" spans="1:6" ht="18.75">
      <c r="A17" s="219"/>
      <c r="B17" s="220" t="s">
        <v>362</v>
      </c>
      <c r="C17" s="416"/>
      <c r="D17" s="411"/>
      <c r="E17" s="419">
        <f t="shared" si="0"/>
        <v>0</v>
      </c>
      <c r="F17" s="207" t="s">
        <v>500</v>
      </c>
    </row>
    <row r="18" spans="1:6" ht="18.75">
      <c r="A18" s="221"/>
      <c r="B18" s="212" t="s">
        <v>363</v>
      </c>
      <c r="C18" s="416">
        <v>31320</v>
      </c>
      <c r="D18" s="223">
        <v>31215</v>
      </c>
      <c r="E18" s="420">
        <f t="shared" si="0"/>
        <v>105</v>
      </c>
      <c r="F18" s="206" t="s">
        <v>497</v>
      </c>
    </row>
    <row r="19" spans="1:5" ht="19.5" thickBot="1">
      <c r="A19" s="204"/>
      <c r="B19" s="159" t="s">
        <v>131</v>
      </c>
      <c r="C19" s="418">
        <f>SUM(C7:C18)</f>
        <v>822062</v>
      </c>
      <c r="D19" s="224">
        <f>SUM(D7:D18)</f>
        <v>816579</v>
      </c>
      <c r="E19" s="224">
        <f>SUM(E9:E18)</f>
        <v>5483</v>
      </c>
    </row>
    <row r="20" ht="19.5" thickTop="1"/>
    <row r="21" ht="18.75">
      <c r="A21" s="196"/>
    </row>
    <row r="22" ht="18.75">
      <c r="A22" s="196"/>
    </row>
    <row r="23" spans="1:10" ht="18.75">
      <c r="A23" s="196"/>
      <c r="B23" s="226"/>
      <c r="G23" s="196"/>
      <c r="H23" s="226"/>
      <c r="J23" s="225"/>
    </row>
    <row r="24" spans="1:10" ht="18.75">
      <c r="A24" s="196"/>
      <c r="G24" s="196"/>
      <c r="J24" s="225"/>
    </row>
    <row r="25" spans="7:10" ht="18.75">
      <c r="G25" s="177"/>
      <c r="J25" s="225"/>
    </row>
    <row r="26" spans="7:10" ht="18.75">
      <c r="G26" s="177"/>
      <c r="J26" s="225"/>
    </row>
  </sheetData>
  <sheetProtection/>
  <mergeCells count="9">
    <mergeCell ref="A1:F1"/>
    <mergeCell ref="A2:F2"/>
    <mergeCell ref="A3:F3"/>
    <mergeCell ref="A5:A6"/>
    <mergeCell ref="B5:B6"/>
    <mergeCell ref="F5:F6"/>
    <mergeCell ref="C5:C6"/>
    <mergeCell ref="D5:D6"/>
    <mergeCell ref="E5:E6"/>
  </mergeCells>
  <printOptions/>
  <pageMargins left="0.3937007874015748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A1">
      <selection activeCell="G10" sqref="G10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18" customHeight="1">
      <c r="B2" s="31" t="s">
        <v>107</v>
      </c>
      <c r="C2" s="31"/>
      <c r="D2" s="173" t="s">
        <v>108</v>
      </c>
      <c r="F2" s="174"/>
      <c r="G2" s="174"/>
    </row>
    <row r="3" spans="4:6" ht="24" customHeight="1">
      <c r="D3" s="173" t="s">
        <v>377</v>
      </c>
      <c r="E3" s="31"/>
      <c r="F3" s="31"/>
    </row>
    <row r="4" spans="2:4" ht="23.25" customHeight="1">
      <c r="B4" s="31" t="s">
        <v>48</v>
      </c>
      <c r="C4" s="31"/>
      <c r="D4" s="173" t="s">
        <v>325</v>
      </c>
    </row>
    <row r="5" spans="4:6" ht="21" customHeight="1">
      <c r="D5" s="173" t="s">
        <v>313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439</v>
      </c>
      <c r="E7" s="175"/>
      <c r="F7" s="176">
        <v>19565.58</v>
      </c>
    </row>
    <row r="8" spans="2:6" ht="21.75" customHeight="1">
      <c r="B8" s="1" t="s">
        <v>49</v>
      </c>
      <c r="E8" s="10"/>
      <c r="F8" s="177"/>
    </row>
    <row r="9" spans="2:6" ht="21.75" customHeight="1">
      <c r="B9" s="177" t="s">
        <v>378</v>
      </c>
      <c r="C9" s="178" t="s">
        <v>50</v>
      </c>
      <c r="D9" s="179" t="s">
        <v>5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18.75">
      <c r="B11" s="1" t="s">
        <v>51</v>
      </c>
      <c r="E11" s="10"/>
      <c r="F11" s="177"/>
    </row>
    <row r="12" spans="2:6" ht="21.75">
      <c r="B12" s="178" t="s">
        <v>11</v>
      </c>
      <c r="C12" s="178" t="s">
        <v>4</v>
      </c>
      <c r="D12" s="182" t="s">
        <v>5</v>
      </c>
      <c r="E12" s="10"/>
      <c r="F12" s="177"/>
    </row>
    <row r="13" spans="2:6" ht="21.75">
      <c r="B13" s="183"/>
      <c r="C13" s="177"/>
      <c r="D13" s="184"/>
      <c r="E13" s="10"/>
      <c r="F13" s="185">
        <f>D13</f>
        <v>0</v>
      </c>
    </row>
    <row r="14" spans="2:6" ht="21.75">
      <c r="B14" s="1" t="s">
        <v>143</v>
      </c>
      <c r="E14" s="10"/>
      <c r="F14" s="185">
        <v>0</v>
      </c>
    </row>
    <row r="15" spans="2:6" ht="18.75">
      <c r="B15" s="180"/>
      <c r="E15" s="10"/>
      <c r="F15" s="185">
        <f>SUM(D15)</f>
        <v>0</v>
      </c>
    </row>
    <row r="16" spans="2:6" ht="18.75">
      <c r="B16" s="180"/>
      <c r="E16" s="10"/>
      <c r="F16" s="185">
        <f>SUM(D16)</f>
        <v>0</v>
      </c>
    </row>
    <row r="17" spans="2:6" ht="18.75">
      <c r="B17" s="180"/>
      <c r="E17" s="10"/>
      <c r="F17" s="185">
        <f>SUM(D17)</f>
        <v>0</v>
      </c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122</v>
      </c>
      <c r="E24" s="10"/>
      <c r="F24" s="184"/>
      <c r="J24" s="7"/>
    </row>
    <row r="25" spans="2:6" ht="18.75">
      <c r="B25" s="1" t="s">
        <v>123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441</v>
      </c>
      <c r="D27" s="186"/>
      <c r="E27" s="10"/>
      <c r="F27" s="187">
        <f>F7-F15-F16-F17</f>
        <v>19565.58</v>
      </c>
    </row>
    <row r="28" spans="5:7" ht="8.25" customHeight="1">
      <c r="E28" s="28"/>
      <c r="F28" s="188"/>
      <c r="G28" s="8"/>
    </row>
    <row r="29" spans="2:6" ht="21" customHeight="1">
      <c r="B29" s="174" t="s">
        <v>52</v>
      </c>
      <c r="C29" s="174"/>
      <c r="D29" s="189"/>
      <c r="E29" s="175" t="s">
        <v>54</v>
      </c>
      <c r="F29" s="4"/>
    </row>
    <row r="30" spans="2:10" ht="18.75">
      <c r="B30" s="4" t="s">
        <v>53</v>
      </c>
      <c r="C30" s="4"/>
      <c r="D30" s="164"/>
      <c r="E30" s="10" t="s">
        <v>53</v>
      </c>
      <c r="F30" s="4"/>
      <c r="J30" s="7"/>
    </row>
    <row r="31" spans="2:10" ht="18.75">
      <c r="B31" s="4" t="s">
        <v>152</v>
      </c>
      <c r="C31" s="4"/>
      <c r="D31" s="164"/>
      <c r="E31" s="10" t="s">
        <v>429</v>
      </c>
      <c r="F31" s="4"/>
      <c r="J31" s="161"/>
    </row>
    <row r="32" spans="2:6" ht="18.75">
      <c r="B32" s="4" t="s">
        <v>151</v>
      </c>
      <c r="C32" s="4"/>
      <c r="D32" s="164"/>
      <c r="E32" s="10" t="s">
        <v>430</v>
      </c>
      <c r="F32" s="4"/>
    </row>
    <row r="33" spans="2:6" ht="18.75">
      <c r="B33" s="4" t="s">
        <v>440</v>
      </c>
      <c r="C33" s="4"/>
      <c r="D33" s="164"/>
      <c r="E33" s="10" t="str">
        <f>B33</f>
        <v>วันที่     31  ตุลาคม   2554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H12"/>
  <sheetViews>
    <sheetView zoomScalePageLayoutView="0" workbookViewId="0" topLeftCell="A1">
      <selection activeCell="G10" sqref="G10"/>
    </sheetView>
  </sheetViews>
  <sheetFormatPr defaultColWidth="8.8515625" defaultRowHeight="21.75"/>
  <cols>
    <col min="1" max="1" width="8.00390625" style="191" customWidth="1"/>
    <col min="2" max="2" width="8.8515625" style="68" customWidth="1"/>
    <col min="3" max="3" width="15.421875" style="68" customWidth="1"/>
    <col min="4" max="4" width="16.8515625" style="68" customWidth="1"/>
    <col min="5" max="5" width="19.140625" style="193" customWidth="1"/>
    <col min="6" max="6" width="2.57421875" style="68" customWidth="1"/>
    <col min="7" max="7" width="19.7109375" style="193" customWidth="1"/>
    <col min="8" max="16384" width="8.8515625" style="68" customWidth="1"/>
  </cols>
  <sheetData>
    <row r="2" spans="1:8" ht="21">
      <c r="A2" s="468" t="s">
        <v>135</v>
      </c>
      <c r="B2" s="468"/>
      <c r="C2" s="468"/>
      <c r="D2" s="468"/>
      <c r="E2" s="468"/>
      <c r="F2" s="468"/>
      <c r="G2" s="468"/>
      <c r="H2" s="190"/>
    </row>
    <row r="3" spans="1:8" ht="21">
      <c r="A3" s="468" t="s">
        <v>515</v>
      </c>
      <c r="B3" s="468"/>
      <c r="C3" s="468"/>
      <c r="D3" s="468"/>
      <c r="E3" s="468"/>
      <c r="F3" s="468"/>
      <c r="G3" s="468"/>
      <c r="H3" s="190"/>
    </row>
    <row r="4" spans="2:5" ht="21">
      <c r="B4" s="68" t="s">
        <v>442</v>
      </c>
      <c r="E4" s="192">
        <v>3087854.95</v>
      </c>
    </row>
    <row r="5" spans="1:5" ht="21">
      <c r="A5" s="191" t="s">
        <v>443</v>
      </c>
      <c r="B5" s="68" t="s">
        <v>444</v>
      </c>
      <c r="E5" s="193">
        <v>500</v>
      </c>
    </row>
    <row r="6" spans="1:5" ht="21">
      <c r="A6" s="191" t="s">
        <v>394</v>
      </c>
      <c r="B6" s="68" t="s">
        <v>445</v>
      </c>
      <c r="E6" s="193">
        <v>190860</v>
      </c>
    </row>
    <row r="7" spans="2:5" ht="21">
      <c r="B7" s="68" t="s">
        <v>66</v>
      </c>
      <c r="E7" s="301">
        <f>E4+E5-E6</f>
        <v>2897494.95</v>
      </c>
    </row>
    <row r="8" spans="1:5" ht="21">
      <c r="A8" s="191" t="s">
        <v>443</v>
      </c>
      <c r="B8" s="68" t="s">
        <v>463</v>
      </c>
      <c r="E8" s="193">
        <v>12000</v>
      </c>
    </row>
    <row r="9" spans="1:5" ht="21">
      <c r="A9" s="191" t="s">
        <v>394</v>
      </c>
      <c r="B9" s="68" t="s">
        <v>464</v>
      </c>
      <c r="E9" s="192">
        <v>148000</v>
      </c>
    </row>
    <row r="10" spans="2:5" ht="21">
      <c r="B10" s="68" t="s">
        <v>66</v>
      </c>
      <c r="E10" s="301">
        <f>E7+E8-E9+E11</f>
        <v>2761994.95</v>
      </c>
    </row>
    <row r="11" spans="1:5" ht="21">
      <c r="A11" s="191" t="s">
        <v>443</v>
      </c>
      <c r="B11" s="68" t="s">
        <v>504</v>
      </c>
      <c r="E11" s="301">
        <v>500</v>
      </c>
    </row>
    <row r="12" spans="2:5" ht="21.75" thickBot="1">
      <c r="B12" s="68" t="s">
        <v>66</v>
      </c>
      <c r="E12" s="251">
        <f>SUM(E10:E11)</f>
        <v>2762494.95</v>
      </c>
    </row>
    <row r="13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zoomScalePageLayoutView="0" workbookViewId="0" topLeftCell="C1">
      <selection activeCell="G10" sqref="G10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7" customWidth="1"/>
    <col min="5" max="16384" width="9.140625" style="1" customWidth="1"/>
  </cols>
  <sheetData>
    <row r="1" spans="2:7" ht="18.75">
      <c r="B1" s="493" t="s">
        <v>88</v>
      </c>
      <c r="C1" s="493"/>
      <c r="D1" s="493"/>
      <c r="E1" s="200"/>
      <c r="F1" s="200"/>
      <c r="G1" s="200"/>
    </row>
    <row r="2" spans="2:7" ht="18.75">
      <c r="B2" s="493" t="s">
        <v>153</v>
      </c>
      <c r="C2" s="493"/>
      <c r="D2" s="493"/>
      <c r="E2" s="200"/>
      <c r="F2" s="200"/>
      <c r="G2" s="200"/>
    </row>
    <row r="3" spans="2:7" ht="18.75">
      <c r="B3" s="493" t="s">
        <v>465</v>
      </c>
      <c r="C3" s="493"/>
      <c r="D3" s="493"/>
      <c r="E3" s="200"/>
      <c r="F3" s="200"/>
      <c r="G3" s="200"/>
    </row>
    <row r="5" spans="2:4" ht="18.75">
      <c r="B5" s="3" t="s">
        <v>154</v>
      </c>
      <c r="C5" s="3" t="s">
        <v>16</v>
      </c>
      <c r="D5" s="201" t="s">
        <v>5</v>
      </c>
    </row>
    <row r="6" spans="2:4" ht="18.75">
      <c r="B6" s="3">
        <v>1</v>
      </c>
      <c r="C6" s="202" t="s">
        <v>466</v>
      </c>
      <c r="D6" s="203">
        <v>148000</v>
      </c>
    </row>
    <row r="7" spans="2:4" ht="18.75">
      <c r="B7" s="3"/>
      <c r="C7" s="202"/>
      <c r="D7" s="203"/>
    </row>
    <row r="8" spans="2:4" ht="18.75">
      <c r="B8" s="3"/>
      <c r="C8" s="202"/>
      <c r="D8" s="203"/>
    </row>
    <row r="9" spans="2:4" ht="18.75">
      <c r="B9" s="3"/>
      <c r="C9" s="202"/>
      <c r="D9" s="203"/>
    </row>
    <row r="10" spans="2:4" ht="18.75">
      <c r="B10" s="3"/>
      <c r="C10" s="202"/>
      <c r="D10" s="203"/>
    </row>
    <row r="11" spans="2:4" ht="18.75">
      <c r="B11" s="3"/>
      <c r="C11" s="202"/>
      <c r="D11" s="203"/>
    </row>
    <row r="12" spans="2:4" ht="18.75">
      <c r="B12" s="3"/>
      <c r="C12" s="202"/>
      <c r="D12" s="203"/>
    </row>
    <row r="13" spans="2:4" ht="18.75">
      <c r="B13" s="3"/>
      <c r="C13" s="202"/>
      <c r="D13" s="203"/>
    </row>
    <row r="14" spans="2:4" ht="18.75">
      <c r="B14" s="3"/>
      <c r="C14" s="202"/>
      <c r="D14" s="203"/>
    </row>
    <row r="15" spans="2:4" ht="18.75">
      <c r="B15" s="454" t="s">
        <v>66</v>
      </c>
      <c r="C15" s="455"/>
      <c r="D15" s="203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7">
      <selection activeCell="G10" sqref="G10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7" customWidth="1"/>
    <col min="5" max="5" width="19.140625" style="1" customWidth="1"/>
    <col min="6" max="7" width="9.140625" style="1" customWidth="1"/>
    <col min="8" max="8" width="14.28125" style="7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477" t="s">
        <v>88</v>
      </c>
      <c r="B1" s="477"/>
      <c r="C1" s="477"/>
      <c r="D1" s="477"/>
      <c r="E1" s="477"/>
      <c r="F1" s="477"/>
      <c r="G1" s="477"/>
      <c r="H1" s="477"/>
      <c r="I1" s="477"/>
      <c r="J1" s="477"/>
      <c r="K1" s="160"/>
    </row>
    <row r="2" spans="1:11" ht="23.25">
      <c r="A2" s="477" t="s">
        <v>300</v>
      </c>
      <c r="B2" s="477"/>
      <c r="C2" s="477"/>
      <c r="D2" s="477"/>
      <c r="E2" s="477"/>
      <c r="F2" s="477"/>
      <c r="G2" s="477"/>
      <c r="H2" s="477"/>
      <c r="I2" s="477"/>
      <c r="J2" s="477"/>
      <c r="K2" s="160"/>
    </row>
    <row r="3" spans="1:11" ht="23.25">
      <c r="A3" s="477" t="s">
        <v>419</v>
      </c>
      <c r="B3" s="477"/>
      <c r="C3" s="477"/>
      <c r="D3" s="477"/>
      <c r="E3" s="477"/>
      <c r="F3" s="477"/>
      <c r="G3" s="477"/>
      <c r="H3" s="477"/>
      <c r="I3" s="477"/>
      <c r="J3" s="477"/>
      <c r="K3" s="160"/>
    </row>
    <row r="5" spans="1:8" ht="18.75">
      <c r="A5" s="31" t="s">
        <v>301</v>
      </c>
      <c r="B5" s="4"/>
      <c r="C5" s="4"/>
      <c r="D5" s="4"/>
      <c r="E5" s="12" t="s">
        <v>25</v>
      </c>
      <c r="F5" s="4"/>
      <c r="G5" s="4"/>
      <c r="H5" s="162" t="s">
        <v>302</v>
      </c>
    </row>
    <row r="6" spans="2:8" ht="18.75">
      <c r="B6" s="166" t="s">
        <v>303</v>
      </c>
      <c r="C6" s="166"/>
      <c r="D6" s="167"/>
      <c r="E6" s="167" t="e">
        <f>#REF!+#REF!+#REF!+#REF!+#REF!</f>
        <v>#REF!</v>
      </c>
      <c r="F6" s="166"/>
      <c r="G6" s="166"/>
      <c r="H6" s="167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5232349.94</v>
      </c>
    </row>
    <row r="7" spans="2:8" ht="18.75">
      <c r="B7" s="168" t="s">
        <v>304</v>
      </c>
      <c r="C7" s="168"/>
      <c r="D7" s="169"/>
      <c r="E7" s="169" t="e">
        <f>#REF!</f>
        <v>#REF!</v>
      </c>
      <c r="F7" s="168"/>
      <c r="G7" s="168"/>
      <c r="H7" s="169">
        <f>'รายงานรับ-จ่ายเงินสด'!C27</f>
        <v>19138.82</v>
      </c>
    </row>
    <row r="8" spans="2:8" ht="18.75">
      <c r="B8" s="168" t="s">
        <v>305</v>
      </c>
      <c r="C8" s="168"/>
      <c r="D8" s="169"/>
      <c r="E8" s="169">
        <f>'รายงานรับ-จ่ายเงินสด'!F21</f>
        <v>800</v>
      </c>
      <c r="F8" s="168"/>
      <c r="G8" s="168"/>
      <c r="H8" s="169">
        <f>'รายงานรับ-จ่ายเงินสด'!C21</f>
        <v>4956400</v>
      </c>
    </row>
    <row r="9" spans="2:8" ht="18.75">
      <c r="B9" s="168" t="s">
        <v>306</v>
      </c>
      <c r="C9" s="168"/>
      <c r="D9" s="169"/>
      <c r="E9" s="169" t="e">
        <f>#REF!</f>
        <v>#REF!</v>
      </c>
      <c r="F9" s="168"/>
      <c r="G9" s="168"/>
      <c r="H9" s="169">
        <f>'รายงานรับ-จ่ายเงินสด'!C19</f>
        <v>5703276.94</v>
      </c>
    </row>
    <row r="10" spans="2:8" ht="18.75">
      <c r="B10" s="168" t="s">
        <v>350</v>
      </c>
      <c r="C10" s="168"/>
      <c r="D10" s="169"/>
      <c r="E10" s="169" t="e">
        <f>'รายงานรับ-จ่ายเงินสด'!#REF!</f>
        <v>#REF!</v>
      </c>
      <c r="F10" s="168"/>
      <c r="G10" s="168"/>
      <c r="H10" s="169" t="e">
        <f>'รายงานรับ-จ่ายเงินสด'!#REF!</f>
        <v>#REF!</v>
      </c>
    </row>
    <row r="11" spans="2:8" ht="18.75">
      <c r="B11" s="168" t="s">
        <v>351</v>
      </c>
      <c r="C11" s="168"/>
      <c r="D11" s="169"/>
      <c r="E11" s="169" t="e">
        <f>'รายงานรับ-จ่ายเงินสด'!#REF!</f>
        <v>#REF!</v>
      </c>
      <c r="F11" s="168"/>
      <c r="G11" s="168"/>
      <c r="H11" s="169" t="e">
        <f>'รายงานรับ-จ่ายเงินสด'!#REF!</f>
        <v>#REF!</v>
      </c>
    </row>
    <row r="12" spans="2:8" ht="18.75">
      <c r="B12" s="168" t="s">
        <v>86</v>
      </c>
      <c r="C12" s="168"/>
      <c r="D12" s="169"/>
      <c r="E12" s="169">
        <v>0</v>
      </c>
      <c r="F12" s="168"/>
      <c r="G12" s="168"/>
      <c r="H12" s="169">
        <f>'รายงานรับ-จ่ายเงินสด'!C24</f>
        <v>0</v>
      </c>
    </row>
    <row r="13" spans="2:8" ht="18.75">
      <c r="B13" s="4"/>
      <c r="C13" s="4"/>
      <c r="D13" s="164"/>
      <c r="E13" s="164"/>
      <c r="F13" s="4"/>
      <c r="G13" s="4"/>
      <c r="H13" s="164"/>
    </row>
    <row r="14" spans="4:8" ht="19.5" thickBot="1">
      <c r="D14" s="31" t="s">
        <v>66</v>
      </c>
      <c r="E14" s="163" t="e">
        <f>SUM(E6:E12)</f>
        <v>#REF!</v>
      </c>
      <c r="H14" s="163" t="e">
        <f>SUM(H6:H12)</f>
        <v>#REF!</v>
      </c>
    </row>
    <row r="15" ht="19.5" thickTop="1">
      <c r="E15" s="7"/>
    </row>
    <row r="16" ht="18.75">
      <c r="E16" s="7"/>
    </row>
    <row r="17" spans="1:8" ht="18.75">
      <c r="A17" s="31" t="s">
        <v>35</v>
      </c>
      <c r="B17" s="4"/>
      <c r="C17" s="4"/>
      <c r="D17" s="164"/>
      <c r="E17" s="12" t="s">
        <v>25</v>
      </c>
      <c r="F17" s="4"/>
      <c r="G17" s="4"/>
      <c r="H17" s="162" t="s">
        <v>302</v>
      </c>
    </row>
    <row r="18" spans="2:8" ht="18.75">
      <c r="B18" s="166" t="s">
        <v>307</v>
      </c>
      <c r="C18" s="166"/>
      <c r="D18" s="167"/>
      <c r="E18" s="167">
        <f>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F69+'รายงานรับ-จ่ายเงินสด'!F71+'รายงานรับ-จ่ายเงินสด'!F73+'รายงานรับ-จ่ายเงินสด'!F75</f>
        <v>735813.6</v>
      </c>
      <c r="F18" s="166"/>
      <c r="G18" s="166"/>
      <c r="H18" s="167">
        <f>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61+'รายงานรับ-จ่ายเงินสด'!C63+'รายงานรับ-จ่ายเงินสด'!C65+'รายงานรับ-จ่ายเงินสด'!C67+'รายงานรับ-จ่ายเงินสด'!C69+'รายงานรับ-จ่ายเงินสด'!C71+'รายงานรับ-จ่ายเงินสด'!C73+'รายงานรับ-จ่ายเงินสด'!C75</f>
        <v>5145085.04</v>
      </c>
    </row>
    <row r="19" spans="2:8" ht="18.75">
      <c r="B19" s="166" t="s">
        <v>349</v>
      </c>
      <c r="C19" s="166"/>
      <c r="D19" s="167"/>
      <c r="E19" s="167">
        <f>'รายงานรับ-จ่ายเงินสด'!F64+'รายงานรับ-จ่ายเงินสด'!F66+'รายงานรับ-จ่ายเงินสด'!F70+'รายงานรับ-จ่ายเงินสด'!F72+'รายงานรับ-จ่ายเงินสด'!F74+'รายงานรับ-จ่ายเงินสด'!F76</f>
        <v>113160</v>
      </c>
      <c r="F19" s="166"/>
      <c r="G19" s="166"/>
      <c r="H19" s="167">
        <f>'รายงานรับ-จ่ายเงินสด'!C64+'รายงานรับ-จ่ายเงินสด'!C66+'รายงานรับ-จ่ายเงินสด'!C70+'รายงานรับ-จ่ายเงินสด'!C72+'รายงานรับ-จ่ายเงินสด'!C74+'รายงานรับ-จ่ายเงินสด'!C76</f>
        <v>1310858.31</v>
      </c>
    </row>
    <row r="20" spans="2:8" ht="18.75">
      <c r="B20" s="168" t="s">
        <v>308</v>
      </c>
      <c r="C20" s="168"/>
      <c r="D20" s="169"/>
      <c r="E20" s="169">
        <f>'รายงานรับ-จ่ายเงินสด'!F87</f>
        <v>1386.05</v>
      </c>
      <c r="F20" s="168"/>
      <c r="G20" s="168"/>
      <c r="H20" s="169">
        <f>'รายงานรับ-จ่ายเงินสด'!C87</f>
        <v>101851.28</v>
      </c>
    </row>
    <row r="21" spans="2:8" ht="18.75">
      <c r="B21" s="168" t="s">
        <v>309</v>
      </c>
      <c r="C21" s="168"/>
      <c r="D21" s="169"/>
      <c r="E21" s="169">
        <f>'รายงานรับ-จ่ายเงินสด'!F78</f>
        <v>0</v>
      </c>
      <c r="F21" s="168"/>
      <c r="G21" s="168"/>
      <c r="H21" s="169">
        <f>'รายงานรับ-จ่ายเงินสด'!C78</f>
        <v>338860</v>
      </c>
    </row>
    <row r="22" spans="2:8" ht="18.75">
      <c r="B22" s="168" t="s">
        <v>311</v>
      </c>
      <c r="C22" s="168"/>
      <c r="D22" s="169"/>
      <c r="E22" s="169">
        <v>0</v>
      </c>
      <c r="F22" s="168"/>
      <c r="G22" s="168"/>
      <c r="H22" s="169">
        <f>'รายงานรับ-จ่ายเงินสด'!C80+'รายงานรับ-จ่ายเงินสด'!C81</f>
        <v>3491300</v>
      </c>
    </row>
    <row r="23" spans="2:8" ht="18.75">
      <c r="B23" s="168" t="s">
        <v>352</v>
      </c>
      <c r="C23" s="168"/>
      <c r="D23" s="169"/>
      <c r="E23" s="169">
        <f>'รายงานรับ-จ่ายเงินสด'!F79</f>
        <v>0</v>
      </c>
      <c r="F23" s="168"/>
      <c r="G23" s="168"/>
      <c r="H23" s="169">
        <f>'รายงานรับ-จ่ายเงินสด'!C79</f>
        <v>0</v>
      </c>
    </row>
    <row r="24" spans="2:8" ht="18.75">
      <c r="B24" s="168" t="s">
        <v>353</v>
      </c>
      <c r="C24" s="168"/>
      <c r="D24" s="169"/>
      <c r="E24" s="169"/>
      <c r="F24" s="168"/>
      <c r="G24" s="168"/>
      <c r="H24" s="169"/>
    </row>
    <row r="25" spans="2:8" ht="18.75">
      <c r="B25" s="168" t="s">
        <v>310</v>
      </c>
      <c r="C25" s="168"/>
      <c r="D25" s="169"/>
      <c r="E25" s="169">
        <v>0</v>
      </c>
      <c r="F25" s="168"/>
      <c r="G25" s="168"/>
      <c r="H25" s="169">
        <v>0</v>
      </c>
    </row>
    <row r="26" spans="2:8" ht="18.75">
      <c r="B26" s="168" t="s">
        <v>155</v>
      </c>
      <c r="C26" s="168"/>
      <c r="D26" s="169"/>
      <c r="E26" s="169">
        <v>0</v>
      </c>
      <c r="F26" s="168"/>
      <c r="G26" s="168"/>
      <c r="H26" s="169">
        <f>'รายงานรับ-จ่ายเงินสด'!C84+'รายงานรับ-จ่ายเงินสด'!C26</f>
        <v>816579</v>
      </c>
    </row>
    <row r="27" spans="2:8" ht="18.75">
      <c r="B27" s="168" t="s">
        <v>89</v>
      </c>
      <c r="C27" s="168"/>
      <c r="D27" s="169"/>
      <c r="E27" s="169">
        <v>0</v>
      </c>
      <c r="F27" s="168"/>
      <c r="G27" s="168"/>
      <c r="H27" s="169">
        <f>'รายงานรับ-จ่ายเงินสด'!C85+'รายงานรับ-จ่ายเงินสด'!C25</f>
        <v>99850.52</v>
      </c>
    </row>
    <row r="28" spans="4:8" ht="19.5" thickBot="1">
      <c r="D28" s="31" t="s">
        <v>66</v>
      </c>
      <c r="E28" s="163">
        <f>SUM(E18:E25)</f>
        <v>850359.65</v>
      </c>
      <c r="H28" s="163">
        <f>SUM(H18:H27)</f>
        <v>11304384.149999999</v>
      </c>
    </row>
    <row r="29" spans="2:10" ht="20.25" thickBot="1" thickTop="1">
      <c r="B29" s="170" t="s">
        <v>312</v>
      </c>
      <c r="C29" s="170"/>
      <c r="D29" s="171"/>
      <c r="E29" s="172" t="e">
        <f>E14-E28</f>
        <v>#REF!</v>
      </c>
      <c r="F29" s="171"/>
      <c r="G29" s="171"/>
      <c r="H29" s="172" t="e">
        <f>H14-H28</f>
        <v>#REF!</v>
      </c>
      <c r="J29" s="31"/>
    </row>
    <row r="30" ht="19.5" thickTop="1">
      <c r="E30" s="7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1:H34"/>
  <sheetViews>
    <sheetView zoomScalePageLayoutView="0" workbookViewId="0" topLeftCell="B1">
      <selection activeCell="G10" sqref="G10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310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310" bestFit="1" customWidth="1"/>
    <col min="9" max="16384" width="9.00390625" style="1" customWidth="1"/>
  </cols>
  <sheetData>
    <row r="1" spans="2:6" ht="19.5" customHeight="1">
      <c r="B1" s="8"/>
      <c r="C1" s="8"/>
      <c r="D1" s="309"/>
      <c r="E1" s="8"/>
      <c r="F1" s="4"/>
    </row>
    <row r="2" spans="2:7" ht="22.5" customHeight="1">
      <c r="B2" s="31" t="s">
        <v>107</v>
      </c>
      <c r="C2" s="31"/>
      <c r="D2" s="311" t="s">
        <v>319</v>
      </c>
      <c r="F2" s="174"/>
      <c r="G2" s="174"/>
    </row>
    <row r="3" spans="4:6" ht="18.75">
      <c r="D3" s="311" t="s">
        <v>328</v>
      </c>
      <c r="E3" s="31"/>
      <c r="F3" s="31"/>
    </row>
    <row r="4" spans="2:4" ht="22.5" customHeight="1">
      <c r="B4" s="31" t="s">
        <v>330</v>
      </c>
      <c r="C4" s="31"/>
      <c r="D4" s="312"/>
    </row>
    <row r="5" spans="4:6" ht="21" customHeight="1">
      <c r="D5" s="311" t="s">
        <v>320</v>
      </c>
      <c r="E5" s="31"/>
      <c r="F5" s="31"/>
    </row>
    <row r="6" spans="2:7" ht="6" customHeight="1">
      <c r="B6" s="8"/>
      <c r="C6" s="8"/>
      <c r="D6" s="313"/>
      <c r="E6" s="8"/>
      <c r="F6" s="8"/>
      <c r="G6" s="8"/>
    </row>
    <row r="7" spans="2:6" ht="22.5" customHeight="1">
      <c r="B7" s="1" t="s">
        <v>571</v>
      </c>
      <c r="E7" s="175"/>
      <c r="F7" s="314">
        <v>0</v>
      </c>
    </row>
    <row r="8" spans="2:6" ht="24" customHeight="1">
      <c r="B8" s="1" t="s">
        <v>321</v>
      </c>
      <c r="E8" s="10"/>
      <c r="F8" s="314"/>
    </row>
    <row r="9" spans="2:6" ht="18.75">
      <c r="B9" s="177" t="s">
        <v>379</v>
      </c>
      <c r="C9" s="178"/>
      <c r="D9" s="315" t="s">
        <v>5</v>
      </c>
      <c r="E9" s="10"/>
      <c r="F9" s="314"/>
    </row>
    <row r="10" spans="2:6" ht="21" customHeight="1">
      <c r="B10" s="183"/>
      <c r="D10" s="310">
        <v>0</v>
      </c>
      <c r="E10" s="10"/>
      <c r="F10" s="314">
        <v>0</v>
      </c>
    </row>
    <row r="11" spans="2:6" ht="21" customHeight="1">
      <c r="B11" s="183"/>
      <c r="E11" s="10"/>
      <c r="F11" s="314"/>
    </row>
    <row r="12" spans="2:6" ht="21" customHeight="1">
      <c r="B12" s="183"/>
      <c r="E12" s="10"/>
      <c r="F12" s="314"/>
    </row>
    <row r="13" spans="2:6" ht="21" customHeight="1">
      <c r="B13" s="183"/>
      <c r="E13" s="10"/>
      <c r="F13" s="314"/>
    </row>
    <row r="14" spans="2:6" ht="21" customHeight="1">
      <c r="B14" s="183"/>
      <c r="E14" s="10"/>
      <c r="F14" s="314"/>
    </row>
    <row r="15" spans="2:6" ht="21" customHeight="1">
      <c r="B15" s="183"/>
      <c r="E15" s="10"/>
      <c r="F15" s="314"/>
    </row>
    <row r="16" spans="2:6" ht="21" customHeight="1">
      <c r="B16" s="183"/>
      <c r="E16" s="10"/>
      <c r="F16" s="314"/>
    </row>
    <row r="17" spans="2:6" ht="21" customHeight="1">
      <c r="B17" s="183"/>
      <c r="E17" s="10"/>
      <c r="F17" s="314"/>
    </row>
    <row r="18" spans="2:6" ht="21" customHeight="1">
      <c r="B18" s="183"/>
      <c r="E18" s="10"/>
      <c r="F18" s="314"/>
    </row>
    <row r="19" spans="2:6" ht="21" customHeight="1">
      <c r="B19" s="183"/>
      <c r="E19" s="10"/>
      <c r="F19" s="314"/>
    </row>
    <row r="20" spans="2:6" ht="21" customHeight="1">
      <c r="B20" s="183"/>
      <c r="E20" s="10"/>
      <c r="F20" s="314"/>
    </row>
    <row r="21" spans="2:6" ht="21" customHeight="1">
      <c r="B21" s="183"/>
      <c r="E21" s="10"/>
      <c r="F21" s="314"/>
    </row>
    <row r="22" spans="2:6" ht="21" customHeight="1">
      <c r="B22" s="183"/>
      <c r="E22" s="10"/>
      <c r="F22" s="314"/>
    </row>
    <row r="23" spans="2:6" ht="21" customHeight="1">
      <c r="B23" s="183"/>
      <c r="E23" s="10"/>
      <c r="F23" s="314"/>
    </row>
    <row r="24" spans="2:6" ht="18.75">
      <c r="B24" s="1" t="s">
        <v>51</v>
      </c>
      <c r="E24" s="10"/>
      <c r="F24" s="314"/>
    </row>
    <row r="25" spans="2:8" s="194" customFormat="1" ht="18.75">
      <c r="B25" s="197"/>
      <c r="C25" s="177"/>
      <c r="D25" s="316"/>
      <c r="E25" s="198"/>
      <c r="F25" s="314"/>
      <c r="H25" s="316"/>
    </row>
    <row r="26" spans="2:6" ht="18.75">
      <c r="B26" s="1" t="s">
        <v>322</v>
      </c>
      <c r="E26" s="10"/>
      <c r="F26" s="314"/>
    </row>
    <row r="27" spans="2:6" ht="18.75">
      <c r="B27" s="1" t="s">
        <v>543</v>
      </c>
      <c r="E27" s="10"/>
      <c r="F27" s="187">
        <f>F7-F10-F11</f>
        <v>0</v>
      </c>
    </row>
    <row r="28" spans="5:7" ht="11.25" customHeight="1">
      <c r="E28" s="28"/>
      <c r="F28" s="8"/>
      <c r="G28" s="8"/>
    </row>
    <row r="29" spans="2:6" ht="21" customHeight="1">
      <c r="B29" s="174" t="s">
        <v>52</v>
      </c>
      <c r="C29" s="174"/>
      <c r="D29" s="317"/>
      <c r="E29" s="175" t="s">
        <v>54</v>
      </c>
      <c r="F29" s="4"/>
    </row>
    <row r="30" spans="2:6" ht="18.75">
      <c r="B30" s="4" t="s">
        <v>53</v>
      </c>
      <c r="C30" s="4"/>
      <c r="D30" s="318"/>
      <c r="E30" s="10" t="s">
        <v>53</v>
      </c>
      <c r="F30" s="4"/>
    </row>
    <row r="31" spans="2:6" ht="18.75">
      <c r="B31" s="4" t="s">
        <v>534</v>
      </c>
      <c r="C31" s="4"/>
      <c r="D31" s="318"/>
      <c r="E31" s="10" t="s">
        <v>467</v>
      </c>
      <c r="F31" s="4"/>
    </row>
    <row r="32" spans="2:6" ht="18.75">
      <c r="B32" s="100" t="s">
        <v>535</v>
      </c>
      <c r="C32" s="4"/>
      <c r="D32" s="318"/>
      <c r="E32" s="10" t="s">
        <v>537</v>
      </c>
      <c r="F32" s="4"/>
    </row>
    <row r="33" spans="2:6" ht="18.75">
      <c r="B33" s="4" t="s">
        <v>572</v>
      </c>
      <c r="C33" s="4"/>
      <c r="D33" s="318"/>
      <c r="E33" s="10" t="str">
        <f>B33</f>
        <v> วันที่     31  พฤษภาคม  2555</v>
      </c>
      <c r="F33" s="4"/>
    </row>
    <row r="34" spans="2:7" ht="18.75">
      <c r="B34" s="8"/>
      <c r="C34" s="8"/>
      <c r="D34" s="309"/>
      <c r="E34" s="28"/>
      <c r="F34" s="8"/>
      <c r="G34" s="8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557</v>
      </c>
      <c r="E1" s="4"/>
    </row>
    <row r="2" spans="1:5" ht="18.75">
      <c r="A2" s="4"/>
      <c r="B2" s="4"/>
      <c r="C2" s="4"/>
      <c r="D2" s="4" t="s">
        <v>559</v>
      </c>
      <c r="E2" s="4"/>
    </row>
    <row r="3" spans="1:5" ht="23.25">
      <c r="A3" s="453" t="s">
        <v>20</v>
      </c>
      <c r="B3" s="453"/>
      <c r="C3" s="453"/>
      <c r="D3" s="453"/>
      <c r="E3" s="453"/>
    </row>
    <row r="4" spans="1:5" ht="18.75">
      <c r="A4" s="8" t="s">
        <v>19</v>
      </c>
      <c r="B4" s="8"/>
      <c r="C4" s="8"/>
      <c r="D4" s="8"/>
      <c r="E4" s="8"/>
    </row>
    <row r="5" spans="1:5" ht="18.75">
      <c r="A5" s="454" t="s">
        <v>16</v>
      </c>
      <c r="B5" s="455"/>
      <c r="C5" s="2" t="s">
        <v>17</v>
      </c>
      <c r="D5" s="3" t="s">
        <v>12</v>
      </c>
      <c r="E5" s="3" t="s">
        <v>13</v>
      </c>
    </row>
    <row r="6" spans="1:5" ht="18.75">
      <c r="A6" s="24" t="s">
        <v>540</v>
      </c>
      <c r="B6" s="11"/>
      <c r="C6" s="25">
        <v>3000</v>
      </c>
      <c r="D6" s="375">
        <v>143500</v>
      </c>
      <c r="E6" s="375"/>
    </row>
    <row r="7" spans="1:5" ht="18.75">
      <c r="A7" s="24"/>
      <c r="B7" s="11"/>
      <c r="C7" s="25"/>
      <c r="D7" s="375"/>
      <c r="E7" s="375"/>
    </row>
    <row r="8" spans="1:5" ht="18.75">
      <c r="A8" s="26" t="s">
        <v>541</v>
      </c>
      <c r="C8" s="5">
        <v>22</v>
      </c>
      <c r="D8" s="256"/>
      <c r="E8" s="375">
        <v>143500</v>
      </c>
    </row>
    <row r="9" spans="1:5" ht="18.75">
      <c r="A9" s="26"/>
      <c r="C9" s="386"/>
      <c r="D9" s="256"/>
      <c r="E9" s="256"/>
    </row>
    <row r="10" spans="1:5" ht="18.75">
      <c r="A10" s="27"/>
      <c r="B10" s="11"/>
      <c r="C10" s="25"/>
      <c r="D10" s="375"/>
      <c r="E10" s="375"/>
    </row>
    <row r="11" spans="1:5" ht="18.75">
      <c r="A11" s="27"/>
      <c r="B11" s="11"/>
      <c r="C11" s="25"/>
      <c r="D11" s="375"/>
      <c r="E11" s="375"/>
    </row>
    <row r="12" spans="1:5" ht="18.75">
      <c r="A12" s="27"/>
      <c r="B12" s="11"/>
      <c r="C12" s="25"/>
      <c r="D12" s="375"/>
      <c r="E12" s="375"/>
    </row>
    <row r="13" spans="1:5" ht="18.75">
      <c r="A13" s="27"/>
      <c r="B13" s="11"/>
      <c r="C13" s="25"/>
      <c r="D13" s="375"/>
      <c r="E13" s="375"/>
    </row>
    <row r="14" spans="1:5" ht="18.75">
      <c r="A14" s="27"/>
      <c r="B14" s="11"/>
      <c r="C14" s="25"/>
      <c r="D14" s="375"/>
      <c r="E14" s="375"/>
    </row>
    <row r="15" spans="1:5" ht="18.75">
      <c r="A15" s="27"/>
      <c r="B15" s="11"/>
      <c r="C15" s="25"/>
      <c r="D15" s="375"/>
      <c r="E15" s="375"/>
    </row>
    <row r="16" spans="1:5" ht="18.75">
      <c r="A16" s="27"/>
      <c r="B16" s="11"/>
      <c r="C16" s="25"/>
      <c r="D16" s="375"/>
      <c r="E16" s="375"/>
    </row>
    <row r="17" spans="1:5" ht="18.75">
      <c r="A17" s="10"/>
      <c r="B17" s="11"/>
      <c r="C17" s="25"/>
      <c r="D17" s="375"/>
      <c r="E17" s="375"/>
    </row>
    <row r="18" spans="1:5" ht="18.75">
      <c r="A18" s="10"/>
      <c r="B18" s="11"/>
      <c r="C18" s="25"/>
      <c r="D18" s="375"/>
      <c r="E18" s="375"/>
    </row>
    <row r="19" spans="1:5" ht="18.75">
      <c r="A19" s="27"/>
      <c r="B19" s="11"/>
      <c r="C19" s="25"/>
      <c r="D19" s="376"/>
      <c r="E19" s="376"/>
    </row>
    <row r="20" spans="1:5" ht="19.5" thickBot="1">
      <c r="A20" s="10"/>
      <c r="B20" s="11"/>
      <c r="C20" s="25"/>
      <c r="D20" s="377">
        <f>SUM(D6:D19)</f>
        <v>143500</v>
      </c>
      <c r="E20" s="377">
        <f>SUM(E6:E19)</f>
        <v>143500</v>
      </c>
    </row>
    <row r="21" spans="1:5" ht="19.5" thickTop="1">
      <c r="A21" s="10"/>
      <c r="B21" s="11"/>
      <c r="C21" s="25"/>
      <c r="D21" s="375"/>
      <c r="E21" s="375"/>
    </row>
    <row r="22" spans="1:5" ht="18.75">
      <c r="A22" s="10"/>
      <c r="B22" s="11"/>
      <c r="C22" s="25"/>
      <c r="D22" s="375"/>
      <c r="E22" s="375"/>
    </row>
    <row r="23" spans="1:5" ht="18.75">
      <c r="A23" s="28"/>
      <c r="B23" s="29"/>
      <c r="C23" s="30"/>
      <c r="D23" s="376"/>
      <c r="E23" s="376"/>
    </row>
    <row r="24" spans="1:5" ht="18.75">
      <c r="A24" s="253" t="s">
        <v>369</v>
      </c>
      <c r="B24" s="4"/>
      <c r="C24" s="4"/>
      <c r="D24" s="4"/>
      <c r="E24" s="4"/>
    </row>
    <row r="25" spans="1:5" ht="18.75">
      <c r="A25" s="254" t="s">
        <v>558</v>
      </c>
      <c r="B25" s="4"/>
      <c r="C25" s="4"/>
      <c r="D25" s="4"/>
      <c r="E25" s="4"/>
    </row>
    <row r="26" spans="1:5" ht="18.75">
      <c r="A26" s="254"/>
      <c r="B26" s="4"/>
      <c r="C26" s="4"/>
      <c r="D26" s="4"/>
      <c r="E26" s="4"/>
    </row>
    <row r="27" spans="1:5" ht="18.75">
      <c r="A27" s="25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  <row r="30" spans="1:5" ht="21">
      <c r="A30" s="23" t="s">
        <v>346</v>
      </c>
      <c r="B30" s="456" t="s">
        <v>347</v>
      </c>
      <c r="C30" s="457"/>
      <c r="D30" s="458" t="s">
        <v>0</v>
      </c>
      <c r="E30" s="459"/>
    </row>
    <row r="31" spans="1:5" ht="18.75">
      <c r="A31" s="4"/>
      <c r="B31" s="10"/>
      <c r="C31" s="11"/>
      <c r="D31" s="4"/>
      <c r="E31" s="4"/>
    </row>
    <row r="32" spans="1:5" ht="18.75">
      <c r="A32" s="12" t="s">
        <v>516</v>
      </c>
      <c r="B32" s="378" t="s">
        <v>478</v>
      </c>
      <c r="C32" s="205"/>
      <c r="D32" s="460" t="s">
        <v>526</v>
      </c>
      <c r="E32" s="461"/>
    </row>
    <row r="33" spans="1:5" ht="22.5" customHeight="1">
      <c r="A33" s="13" t="s">
        <v>520</v>
      </c>
      <c r="B33" s="460" t="s">
        <v>479</v>
      </c>
      <c r="C33" s="462"/>
      <c r="D33" s="13" t="s">
        <v>480</v>
      </c>
      <c r="E33" s="13"/>
    </row>
    <row r="34" spans="1:5" ht="18.75">
      <c r="A34" s="20"/>
      <c r="B34" s="463"/>
      <c r="C34" s="463"/>
      <c r="D34" s="20"/>
      <c r="E34" s="20"/>
    </row>
    <row r="35" spans="1:5" ht="18.75">
      <c r="A35" s="20"/>
      <c r="B35" s="12"/>
      <c r="C35" s="12"/>
      <c r="D35" s="20"/>
      <c r="E35" s="20"/>
    </row>
    <row r="36" spans="1:5" ht="18.75">
      <c r="A36" s="20"/>
      <c r="B36" s="12"/>
      <c r="C36" s="12"/>
      <c r="D36" s="20"/>
      <c r="E36" s="20"/>
    </row>
    <row r="37" spans="1:5" ht="18.75">
      <c r="A37" s="20"/>
      <c r="B37" s="12"/>
      <c r="C37" s="12"/>
      <c r="D37" s="20"/>
      <c r="E37" s="20"/>
    </row>
    <row r="38" spans="1:5" ht="57.75" customHeight="1">
      <c r="A38" s="20"/>
      <c r="B38" s="12"/>
      <c r="C38" s="12"/>
      <c r="D38" s="20"/>
      <c r="E38" s="20"/>
    </row>
    <row r="39" spans="1:5" ht="18.75">
      <c r="A39" s="20"/>
      <c r="B39" s="12"/>
      <c r="C39" s="12"/>
      <c r="D39" s="20"/>
      <c r="E39" s="20"/>
    </row>
    <row r="40" spans="1:5" ht="18.75">
      <c r="A40" s="20"/>
      <c r="B40" s="12"/>
      <c r="C40" s="12"/>
      <c r="D40" s="20"/>
      <c r="E40" s="20"/>
    </row>
    <row r="41" spans="1:5" ht="18.75">
      <c r="A41" s="20"/>
      <c r="B41" s="12"/>
      <c r="C41" s="12"/>
      <c r="D41" s="4"/>
      <c r="E41" s="4"/>
    </row>
    <row r="42" spans="1:5" ht="18.75">
      <c r="A42" s="4"/>
      <c r="B42" s="4"/>
      <c r="C42" s="4"/>
      <c r="D42" s="4"/>
      <c r="E42" s="4"/>
    </row>
    <row r="43" spans="1:5" ht="18.75">
      <c r="A43" s="4"/>
      <c r="B43" s="4"/>
      <c r="C43" s="4"/>
      <c r="D43" s="4" t="s">
        <v>549</v>
      </c>
      <c r="E43" s="4"/>
    </row>
    <row r="44" spans="1:5" ht="18.75">
      <c r="A44" s="4"/>
      <c r="B44" s="4"/>
      <c r="C44" s="4"/>
      <c r="D44" s="4" t="s">
        <v>550</v>
      </c>
      <c r="E44" s="4"/>
    </row>
    <row r="45" spans="1:5" ht="23.25">
      <c r="A45" s="403" t="s">
        <v>527</v>
      </c>
      <c r="B45" s="404"/>
      <c r="C45" s="404"/>
      <c r="D45" s="403"/>
      <c r="E45" s="398"/>
    </row>
    <row r="46" spans="1:5" ht="23.25">
      <c r="A46" s="398" t="s">
        <v>528</v>
      </c>
      <c r="B46" s="398"/>
      <c r="C46" s="398"/>
      <c r="D46" s="8"/>
      <c r="E46" s="8"/>
    </row>
    <row r="47" spans="1:5" ht="18.75">
      <c r="A47" s="454" t="s">
        <v>16</v>
      </c>
      <c r="B47" s="455"/>
      <c r="C47" s="2" t="s">
        <v>17</v>
      </c>
      <c r="D47" s="3" t="s">
        <v>12</v>
      </c>
      <c r="E47" s="3" t="s">
        <v>13</v>
      </c>
    </row>
    <row r="48" spans="1:5" ht="18.75">
      <c r="A48" s="24" t="s">
        <v>546</v>
      </c>
      <c r="B48" s="11"/>
      <c r="C48" s="25">
        <v>250</v>
      </c>
      <c r="D48" s="375">
        <v>7745289.59</v>
      </c>
      <c r="E48" s="375"/>
    </row>
    <row r="49" spans="1:5" ht="18.75">
      <c r="A49" s="24"/>
      <c r="B49" s="11"/>
      <c r="C49" s="25"/>
      <c r="D49" s="375"/>
      <c r="E49" s="375"/>
    </row>
    <row r="50" spans="1:5" ht="18.75">
      <c r="A50" s="26" t="s">
        <v>547</v>
      </c>
      <c r="B50" s="11"/>
      <c r="C50" s="25">
        <v>90</v>
      </c>
      <c r="D50" s="375"/>
      <c r="E50" s="375">
        <v>7745289.59</v>
      </c>
    </row>
    <row r="51" spans="1:5" ht="18.75">
      <c r="A51" s="10"/>
      <c r="B51" s="11"/>
      <c r="C51" s="25"/>
      <c r="D51" s="375"/>
      <c r="E51" s="375"/>
    </row>
    <row r="52" spans="1:5" ht="18.75">
      <c r="A52" s="10"/>
      <c r="B52" s="11"/>
      <c r="C52" s="25"/>
      <c r="D52" s="375"/>
      <c r="E52" s="375"/>
    </row>
    <row r="53" spans="1:5" ht="18.75">
      <c r="A53" s="10"/>
      <c r="B53" s="4"/>
      <c r="C53" s="5"/>
      <c r="D53" s="375"/>
      <c r="E53" s="375"/>
    </row>
    <row r="54" spans="1:5" ht="18.75">
      <c r="A54" s="10"/>
      <c r="B54" s="4"/>
      <c r="C54" s="5"/>
      <c r="D54" s="375"/>
      <c r="E54" s="375"/>
    </row>
    <row r="55" spans="1:5" ht="18.75">
      <c r="A55" s="10"/>
      <c r="C55" s="256"/>
      <c r="D55" s="256"/>
      <c r="E55" s="256"/>
    </row>
    <row r="56" spans="1:5" ht="18.75">
      <c r="A56" s="24"/>
      <c r="B56" s="11"/>
      <c r="C56" s="25"/>
      <c r="D56" s="375"/>
      <c r="E56" s="375"/>
    </row>
    <row r="57" spans="1:5" ht="18.75">
      <c r="A57" s="10"/>
      <c r="C57" s="256"/>
      <c r="D57" s="256"/>
      <c r="E57" s="256"/>
    </row>
    <row r="58" spans="1:5" ht="18.75">
      <c r="A58" s="26"/>
      <c r="B58" s="11"/>
      <c r="C58" s="25"/>
      <c r="D58" s="375"/>
      <c r="E58" s="375"/>
    </row>
    <row r="59" spans="1:5" ht="18.75">
      <c r="A59" s="10"/>
      <c r="C59" s="5"/>
      <c r="D59" s="256"/>
      <c r="E59" s="375"/>
    </row>
    <row r="60" spans="1:5" ht="18.75">
      <c r="A60" s="10"/>
      <c r="B60" s="11"/>
      <c r="C60" s="25"/>
      <c r="D60" s="375"/>
      <c r="E60" s="375"/>
    </row>
    <row r="61" spans="1:5" ht="18.75">
      <c r="A61" s="27"/>
      <c r="B61" s="11"/>
      <c r="C61" s="25"/>
      <c r="D61" s="376"/>
      <c r="E61" s="376"/>
    </row>
    <row r="62" spans="1:5" ht="19.5" thickBot="1">
      <c r="A62" s="10"/>
      <c r="B62" s="11"/>
      <c r="C62" s="25"/>
      <c r="D62" s="377">
        <f>SUM(D48:D61)</f>
        <v>7745289.59</v>
      </c>
      <c r="E62" s="377">
        <f>SUM(E48:E61)</f>
        <v>7745289.59</v>
      </c>
    </row>
    <row r="63" spans="1:5" ht="19.5" thickTop="1">
      <c r="A63" s="10"/>
      <c r="B63" s="11"/>
      <c r="C63" s="25"/>
      <c r="D63" s="375"/>
      <c r="E63" s="375"/>
    </row>
    <row r="64" spans="1:5" ht="18.75">
      <c r="A64" s="10"/>
      <c r="B64" s="11"/>
      <c r="C64" s="25"/>
      <c r="D64" s="375"/>
      <c r="E64" s="375"/>
    </row>
    <row r="65" spans="1:5" ht="18.75">
      <c r="A65" s="28"/>
      <c r="B65" s="29"/>
      <c r="C65" s="30"/>
      <c r="D65" s="376"/>
      <c r="E65" s="376"/>
    </row>
    <row r="66" spans="1:5" ht="18.75">
      <c r="A66" s="253" t="s">
        <v>369</v>
      </c>
      <c r="B66" s="4"/>
      <c r="C66" s="4"/>
      <c r="D66" s="4"/>
      <c r="E66" s="4"/>
    </row>
    <row r="67" spans="1:5" ht="18.75">
      <c r="A67" s="254" t="s">
        <v>548</v>
      </c>
      <c r="B67" s="4"/>
      <c r="C67" s="4"/>
      <c r="D67" s="4"/>
      <c r="E67" s="4"/>
    </row>
    <row r="68" spans="1:5" ht="18.75">
      <c r="A68" s="254"/>
      <c r="B68" s="4"/>
      <c r="C68" s="4"/>
      <c r="D68" s="4"/>
      <c r="E68" s="4"/>
    </row>
    <row r="69" spans="1:5" ht="18.75">
      <c r="A69" s="254"/>
      <c r="B69" s="4"/>
      <c r="C69" s="4"/>
      <c r="D69" s="4"/>
      <c r="E69" s="4"/>
    </row>
    <row r="70" spans="1:5" ht="18.75">
      <c r="A70" s="4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21">
      <c r="A72" s="23" t="s">
        <v>346</v>
      </c>
      <c r="B72" s="456" t="s">
        <v>347</v>
      </c>
      <c r="C72" s="457"/>
      <c r="D72" s="458" t="s">
        <v>0</v>
      </c>
      <c r="E72" s="459"/>
    </row>
    <row r="73" spans="1:5" ht="18.75">
      <c r="A73" s="4"/>
      <c r="B73" s="10"/>
      <c r="C73" s="11"/>
      <c r="D73" s="4"/>
      <c r="E73" s="4"/>
    </row>
    <row r="74" spans="1:5" ht="18.75">
      <c r="A74" s="12" t="s">
        <v>516</v>
      </c>
      <c r="B74" s="460" t="s">
        <v>481</v>
      </c>
      <c r="C74" s="462"/>
      <c r="D74" s="460" t="s">
        <v>516</v>
      </c>
      <c r="E74" s="461"/>
    </row>
    <row r="75" spans="1:5" ht="18.75" customHeight="1">
      <c r="A75" s="405" t="s">
        <v>485</v>
      </c>
      <c r="B75" s="460" t="s">
        <v>479</v>
      </c>
      <c r="C75" s="462"/>
      <c r="D75" s="460" t="s">
        <v>485</v>
      </c>
      <c r="E75" s="461"/>
    </row>
    <row r="76" spans="1:5" ht="18.75">
      <c r="A76" s="319"/>
      <c r="B76" s="464"/>
      <c r="C76" s="465"/>
      <c r="D76" s="28"/>
      <c r="E76" s="8"/>
    </row>
    <row r="77" spans="1:5" ht="18.75">
      <c r="A77" s="4"/>
      <c r="B77" s="4"/>
      <c r="C77" s="4"/>
      <c r="D77" s="4"/>
      <c r="E77" s="4"/>
    </row>
    <row r="78" spans="1:5" ht="18.75">
      <c r="A78" s="4"/>
      <c r="B78" s="4"/>
      <c r="C78" s="4"/>
      <c r="D78" s="4"/>
      <c r="E78" s="4"/>
    </row>
    <row r="79" spans="1:5" ht="18.75">
      <c r="A79" s="4"/>
      <c r="B79" s="4"/>
      <c r="C79" s="4"/>
      <c r="D79" s="4"/>
      <c r="E79" s="4"/>
    </row>
    <row r="80" spans="1:5" ht="18.75">
      <c r="A80" s="4"/>
      <c r="B80" s="4"/>
      <c r="C80" s="4"/>
      <c r="D80" s="4"/>
      <c r="E80" s="4"/>
    </row>
    <row r="81" spans="1:5" ht="18.75">
      <c r="A81" s="4"/>
      <c r="B81" s="4"/>
      <c r="C81" s="4"/>
      <c r="D81" s="4"/>
      <c r="E81" s="4"/>
    </row>
    <row r="82" spans="1:5" ht="18.75">
      <c r="A82" s="4"/>
      <c r="B82" s="4"/>
      <c r="C82" s="4"/>
      <c r="D82" s="4"/>
      <c r="E82" s="4"/>
    </row>
    <row r="83" spans="1:5" ht="18.75">
      <c r="A83" s="4"/>
      <c r="B83" s="4"/>
      <c r="C83" s="4"/>
      <c r="D83" s="4"/>
      <c r="E83" s="4"/>
    </row>
    <row r="84" spans="1:5" ht="18.75">
      <c r="A84" s="4"/>
      <c r="B84" s="4"/>
      <c r="C84" s="4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 t="s">
        <v>502</v>
      </c>
      <c r="E86" s="4"/>
    </row>
    <row r="87" spans="1:5" ht="18.75">
      <c r="A87" s="4"/>
      <c r="B87" s="4"/>
      <c r="C87" s="4"/>
      <c r="D87" s="4" t="s">
        <v>542</v>
      </c>
      <c r="E87" s="4"/>
    </row>
    <row r="88" spans="1:5" ht="23.25">
      <c r="A88" s="4"/>
      <c r="B88" s="4"/>
      <c r="C88" s="4"/>
      <c r="D88" s="398"/>
      <c r="E88" s="398"/>
    </row>
    <row r="89" spans="1:5" ht="27.75" customHeight="1">
      <c r="A89" s="398" t="s">
        <v>20</v>
      </c>
      <c r="B89" s="398"/>
      <c r="C89" s="398"/>
      <c r="D89" s="4"/>
      <c r="E89" s="4"/>
    </row>
    <row r="90" spans="1:5" ht="27.75" customHeight="1">
      <c r="A90" s="8" t="s">
        <v>19</v>
      </c>
      <c r="B90" s="8"/>
      <c r="C90" s="8"/>
      <c r="D90" s="408"/>
      <c r="E90" s="408"/>
    </row>
    <row r="91" spans="1:5" ht="27.75" customHeight="1">
      <c r="A91" s="454" t="s">
        <v>16</v>
      </c>
      <c r="B91" s="455"/>
      <c r="C91" s="2" t="s">
        <v>17</v>
      </c>
      <c r="D91" s="3" t="s">
        <v>12</v>
      </c>
      <c r="E91" s="3" t="s">
        <v>13</v>
      </c>
    </row>
    <row r="92" spans="1:5" ht="18.75">
      <c r="A92" s="24" t="s">
        <v>544</v>
      </c>
      <c r="B92" s="11"/>
      <c r="C92" s="25">
        <v>22</v>
      </c>
      <c r="D92" s="375">
        <v>419</v>
      </c>
      <c r="E92" s="375"/>
    </row>
    <row r="93" spans="1:5" ht="18.75">
      <c r="A93" s="24"/>
      <c r="B93" s="11"/>
      <c r="C93" s="25"/>
      <c r="D93" s="375"/>
      <c r="E93" s="375"/>
    </row>
    <row r="94" spans="1:5" ht="18.75">
      <c r="A94" s="26" t="s">
        <v>545</v>
      </c>
      <c r="B94" s="11"/>
      <c r="C94" s="25">
        <v>21</v>
      </c>
      <c r="D94" s="375"/>
      <c r="E94" s="375">
        <f>SUM(D92:D93)</f>
        <v>419</v>
      </c>
    </row>
    <row r="95" spans="1:5" ht="18.75">
      <c r="A95" s="10"/>
      <c r="B95" s="11"/>
      <c r="C95" s="25"/>
      <c r="D95" s="375"/>
      <c r="E95" s="375"/>
    </row>
    <row r="96" spans="1:5" ht="18.75">
      <c r="A96" s="24"/>
      <c r="B96" s="11"/>
      <c r="C96" s="25"/>
      <c r="D96" s="375"/>
      <c r="E96" s="375"/>
    </row>
    <row r="97" spans="1:5" ht="18.75">
      <c r="A97" s="24"/>
      <c r="B97" s="11"/>
      <c r="C97" s="25"/>
      <c r="D97" s="375"/>
      <c r="E97" s="375"/>
    </row>
    <row r="98" spans="1:5" ht="18.75">
      <c r="A98" s="26"/>
      <c r="B98" s="11"/>
      <c r="C98" s="25"/>
      <c r="D98" s="375"/>
      <c r="E98" s="375"/>
    </row>
    <row r="99" spans="1:5" ht="18.75">
      <c r="A99" s="27"/>
      <c r="B99" s="11"/>
      <c r="C99" s="25"/>
      <c r="D99" s="375"/>
      <c r="E99" s="375"/>
    </row>
    <row r="100" spans="1:5" ht="18.75">
      <c r="A100" s="27"/>
      <c r="B100" s="11"/>
      <c r="C100" s="25"/>
      <c r="D100" s="375"/>
      <c r="E100" s="375"/>
    </row>
    <row r="101" spans="1:5" ht="36" customHeight="1">
      <c r="A101" s="27"/>
      <c r="B101" s="11"/>
      <c r="C101" s="25"/>
      <c r="D101" s="375"/>
      <c r="E101" s="375"/>
    </row>
    <row r="102" spans="1:5" ht="18.75">
      <c r="A102" s="27"/>
      <c r="B102" s="11"/>
      <c r="C102" s="25"/>
      <c r="D102" s="375"/>
      <c r="E102" s="375"/>
    </row>
    <row r="103" spans="1:5" ht="18.75">
      <c r="A103" s="27"/>
      <c r="B103" s="11"/>
      <c r="C103" s="25"/>
      <c r="D103" s="375"/>
      <c r="E103" s="375"/>
    </row>
    <row r="104" spans="1:5" ht="18.75">
      <c r="A104" s="27"/>
      <c r="B104" s="11"/>
      <c r="C104" s="25"/>
      <c r="D104" s="375"/>
      <c r="E104" s="375"/>
    </row>
    <row r="105" spans="1:5" ht="18.75">
      <c r="A105" s="27"/>
      <c r="B105" s="11"/>
      <c r="C105" s="25"/>
      <c r="D105" s="375"/>
      <c r="E105" s="375"/>
    </row>
    <row r="106" spans="1:5" ht="18.75">
      <c r="A106" s="27"/>
      <c r="B106" s="11"/>
      <c r="C106" s="25"/>
      <c r="D106" s="376"/>
      <c r="E106" s="376"/>
    </row>
    <row r="107" spans="1:5" ht="19.5" thickBot="1">
      <c r="A107" s="27"/>
      <c r="B107" s="11"/>
      <c r="C107" s="25"/>
      <c r="D107" s="377">
        <f>SUM(D91:D106)</f>
        <v>419</v>
      </c>
      <c r="E107" s="377">
        <f>SUM(E91:E106)</f>
        <v>419</v>
      </c>
    </row>
    <row r="108" spans="1:5" ht="19.5" thickTop="1">
      <c r="A108" s="10"/>
      <c r="B108" s="11"/>
      <c r="C108" s="25"/>
      <c r="D108" s="375"/>
      <c r="E108" s="375"/>
    </row>
    <row r="109" spans="1:5" ht="18.75">
      <c r="A109" s="10"/>
      <c r="B109" s="11"/>
      <c r="C109" s="25"/>
      <c r="D109" s="375"/>
      <c r="E109" s="375"/>
    </row>
    <row r="110" spans="1:5" ht="18.75">
      <c r="A110" s="10"/>
      <c r="B110" s="11"/>
      <c r="C110" s="25"/>
      <c r="D110" s="375"/>
      <c r="E110" s="375"/>
    </row>
    <row r="111" spans="1:5" ht="18.75">
      <c r="A111" s="28"/>
      <c r="B111" s="29"/>
      <c r="C111" s="30"/>
      <c r="D111" s="28"/>
      <c r="E111" s="409"/>
    </row>
    <row r="112" spans="1:5" ht="18.75">
      <c r="A112" s="253" t="s">
        <v>369</v>
      </c>
      <c r="B112" s="4"/>
      <c r="C112" s="4"/>
      <c r="D112" s="4"/>
      <c r="E112" s="4"/>
    </row>
    <row r="113" spans="1:5" ht="18.75">
      <c r="A113" s="254" t="s">
        <v>512</v>
      </c>
      <c r="B113" s="4"/>
      <c r="C113" s="4"/>
      <c r="D113" s="4"/>
      <c r="E113" s="4"/>
    </row>
    <row r="114" spans="1:5" ht="18.75">
      <c r="A114" s="254"/>
      <c r="B114" s="4"/>
      <c r="C114" s="4"/>
      <c r="D114" s="4"/>
      <c r="E114" s="4"/>
    </row>
    <row r="115" spans="1:5" ht="18.75">
      <c r="A115" s="254"/>
      <c r="B115" s="4"/>
      <c r="C115" s="4"/>
      <c r="D115" s="4"/>
      <c r="E115" s="4"/>
    </row>
    <row r="116" spans="1:5" ht="18.75">
      <c r="A116" s="4"/>
      <c r="B116" s="4"/>
      <c r="C116" s="4"/>
      <c r="D116" s="4"/>
      <c r="E116" s="4"/>
    </row>
    <row r="117" spans="1:5" ht="21">
      <c r="A117" s="4"/>
      <c r="B117" s="4"/>
      <c r="C117" s="4"/>
      <c r="D117" s="458" t="s">
        <v>0</v>
      </c>
      <c r="E117" s="459"/>
    </row>
    <row r="118" spans="1:5" ht="21">
      <c r="A118" s="23" t="s">
        <v>346</v>
      </c>
      <c r="B118" s="456" t="s">
        <v>347</v>
      </c>
      <c r="C118" s="457"/>
      <c r="D118" s="4"/>
      <c r="E118" s="4"/>
    </row>
    <row r="119" spans="1:5" ht="18.75">
      <c r="A119" s="4"/>
      <c r="B119" s="10"/>
      <c r="C119" s="11"/>
      <c r="D119" s="460" t="s">
        <v>477</v>
      </c>
      <c r="E119" s="461"/>
    </row>
    <row r="120" spans="1:5" ht="21.75">
      <c r="A120" s="12" t="s">
        <v>477</v>
      </c>
      <c r="B120" s="460" t="s">
        <v>481</v>
      </c>
      <c r="C120" s="462"/>
      <c r="D120" s="399" t="s">
        <v>484</v>
      </c>
      <c r="E120" s="400"/>
    </row>
    <row r="121" spans="1:5" ht="18.75">
      <c r="A121" s="12" t="s">
        <v>483</v>
      </c>
      <c r="B121" s="460" t="s">
        <v>428</v>
      </c>
      <c r="C121" s="462"/>
      <c r="D121" s="464" t="s">
        <v>485</v>
      </c>
      <c r="E121" s="466"/>
    </row>
    <row r="122" spans="1:6" ht="21.75">
      <c r="A122" s="13" t="s">
        <v>485</v>
      </c>
      <c r="B122" s="464"/>
      <c r="C122" s="465"/>
      <c r="D122" s="12"/>
      <c r="E122" s="12"/>
      <c r="F122" s="400"/>
    </row>
    <row r="123" spans="1:5" ht="18.75">
      <c r="A123" s="12"/>
      <c r="B123" s="12"/>
      <c r="C123" s="12"/>
      <c r="D123" s="12"/>
      <c r="E123" s="12"/>
    </row>
    <row r="124" spans="1:5" ht="18.75">
      <c r="A124" s="12"/>
      <c r="B124" s="12"/>
      <c r="C124" s="12"/>
      <c r="D124" s="12"/>
      <c r="E124" s="12"/>
    </row>
    <row r="125" spans="1:5" ht="18.75">
      <c r="A125" s="12"/>
      <c r="B125" s="12"/>
      <c r="C125" s="12"/>
      <c r="D125" s="12"/>
      <c r="E125" s="12"/>
    </row>
    <row r="126" spans="1:5" ht="18.75">
      <c r="A126" s="12"/>
      <c r="B126" s="12"/>
      <c r="C126" s="12"/>
      <c r="D126" s="12"/>
      <c r="E126" s="12"/>
    </row>
    <row r="127" spans="1:5" ht="18.75">
      <c r="A127" s="12"/>
      <c r="B127" s="12"/>
      <c r="C127" s="12"/>
      <c r="D127" s="12"/>
      <c r="E127" s="12"/>
    </row>
    <row r="128" spans="1:5" ht="18.75">
      <c r="A128" s="12"/>
      <c r="B128" s="12"/>
      <c r="C128" s="12"/>
      <c r="D128" s="12"/>
      <c r="E128" s="12"/>
    </row>
    <row r="129" spans="1:3" ht="18.75">
      <c r="A129" s="12"/>
      <c r="B129" s="12"/>
      <c r="C129" s="12"/>
    </row>
    <row r="130" spans="4:5" ht="18.75">
      <c r="D130" s="4" t="s">
        <v>507</v>
      </c>
      <c r="E130" s="4"/>
    </row>
    <row r="131" spans="1:5" ht="18.75">
      <c r="A131" s="4"/>
      <c r="B131" s="4"/>
      <c r="C131" s="4"/>
      <c r="D131" s="4" t="s">
        <v>508</v>
      </c>
      <c r="E131" s="4"/>
    </row>
    <row r="132" spans="1:5" ht="23.25">
      <c r="A132" s="4"/>
      <c r="B132" s="4"/>
      <c r="C132" s="4"/>
      <c r="D132" s="398"/>
      <c r="E132" s="398"/>
    </row>
    <row r="133" spans="1:5" ht="23.25">
      <c r="A133" s="398" t="s">
        <v>20</v>
      </c>
      <c r="B133" s="398"/>
      <c r="C133" s="398"/>
      <c r="D133" s="8"/>
      <c r="E133" s="8"/>
    </row>
    <row r="134" spans="1:5" ht="18.75">
      <c r="A134" s="8" t="s">
        <v>19</v>
      </c>
      <c r="B134" s="8"/>
      <c r="C134" s="8"/>
      <c r="D134" s="3" t="s">
        <v>12</v>
      </c>
      <c r="E134" s="3" t="s">
        <v>13</v>
      </c>
    </row>
    <row r="135" spans="1:5" ht="18.75">
      <c r="A135" s="454" t="s">
        <v>16</v>
      </c>
      <c r="B135" s="455"/>
      <c r="C135" s="2" t="s">
        <v>17</v>
      </c>
      <c r="D135" s="375">
        <v>5400</v>
      </c>
      <c r="E135" s="375"/>
    </row>
    <row r="136" spans="1:5" ht="18.75">
      <c r="A136" s="10" t="s">
        <v>511</v>
      </c>
      <c r="C136" s="379">
        <v>250</v>
      </c>
      <c r="D136" s="375">
        <v>16200</v>
      </c>
      <c r="E136" s="256"/>
    </row>
    <row r="137" spans="1:5" ht="18.75">
      <c r="A137" s="10" t="s">
        <v>505</v>
      </c>
      <c r="C137" s="379">
        <v>250</v>
      </c>
      <c r="D137" s="375"/>
      <c r="E137" s="256"/>
    </row>
    <row r="138" spans="1:5" ht="18.75">
      <c r="A138" s="10" t="s">
        <v>506</v>
      </c>
      <c r="C138" s="379"/>
      <c r="D138" s="375"/>
      <c r="E138" s="375">
        <v>21600</v>
      </c>
    </row>
    <row r="139" spans="1:5" ht="18.75">
      <c r="A139" s="26" t="s">
        <v>482</v>
      </c>
      <c r="B139" s="11"/>
      <c r="C139" s="25">
        <v>22</v>
      </c>
      <c r="D139" s="375"/>
      <c r="E139" s="256"/>
    </row>
    <row r="140" spans="1:5" ht="18.75">
      <c r="A140" s="10"/>
      <c r="C140" s="256"/>
      <c r="D140" s="375"/>
      <c r="E140" s="256"/>
    </row>
    <row r="141" spans="1:5" ht="18.75">
      <c r="A141" s="10"/>
      <c r="C141" s="256"/>
      <c r="D141" s="375"/>
      <c r="E141" s="375"/>
    </row>
    <row r="142" spans="1:5" ht="18.75">
      <c r="A142" s="26"/>
      <c r="B142" s="11"/>
      <c r="C142" s="25"/>
      <c r="D142" s="256"/>
      <c r="E142" s="375"/>
    </row>
    <row r="143" spans="1:5" ht="18.75">
      <c r="A143" s="10"/>
      <c r="C143" s="5"/>
      <c r="D143" s="375"/>
      <c r="E143" s="375"/>
    </row>
    <row r="144" spans="1:5" ht="18.75">
      <c r="A144" s="26"/>
      <c r="B144" s="11"/>
      <c r="C144" s="25"/>
      <c r="D144" s="375"/>
      <c r="E144" s="375"/>
    </row>
    <row r="145" spans="1:5" ht="18.75">
      <c r="A145" s="27"/>
      <c r="B145" s="11"/>
      <c r="C145" s="25"/>
      <c r="D145" s="375"/>
      <c r="E145" s="375"/>
    </row>
    <row r="146" spans="1:5" ht="18.75">
      <c r="A146" s="24"/>
      <c r="B146" s="11"/>
      <c r="C146" s="25"/>
      <c r="D146" s="256"/>
      <c r="E146" s="256"/>
    </row>
    <row r="147" spans="1:5" ht="18.75">
      <c r="A147" s="10"/>
      <c r="C147" s="256"/>
      <c r="D147" s="375"/>
      <c r="E147" s="375"/>
    </row>
    <row r="148" spans="1:5" ht="18.75">
      <c r="A148" s="26"/>
      <c r="B148" s="11"/>
      <c r="C148" s="25"/>
      <c r="D148" s="375"/>
      <c r="E148" s="375"/>
    </row>
    <row r="149" spans="1:5" ht="18.75">
      <c r="A149" s="27"/>
      <c r="B149" s="11"/>
      <c r="C149" s="25"/>
      <c r="D149" s="375"/>
      <c r="E149" s="375"/>
    </row>
    <row r="150" spans="1:5" ht="18.75">
      <c r="A150" s="27"/>
      <c r="B150" s="11"/>
      <c r="C150" s="25"/>
      <c r="D150" s="376"/>
      <c r="E150" s="376"/>
    </row>
    <row r="151" spans="1:5" ht="19.5" thickBot="1">
      <c r="A151" s="27"/>
      <c r="B151" s="11"/>
      <c r="C151" s="25"/>
      <c r="D151" s="377">
        <f>SUM(D135:D150)</f>
        <v>21600</v>
      </c>
      <c r="E151" s="377">
        <f>SUM(E135:E150)</f>
        <v>21600</v>
      </c>
    </row>
    <row r="152" spans="1:5" ht="19.5" thickTop="1">
      <c r="A152" s="10"/>
      <c r="B152" s="11"/>
      <c r="C152" s="25"/>
      <c r="D152" s="375"/>
      <c r="E152" s="375"/>
    </row>
    <row r="153" spans="1:5" ht="18.75">
      <c r="A153" s="10"/>
      <c r="B153" s="11"/>
      <c r="C153" s="25"/>
      <c r="D153" s="375"/>
      <c r="E153" s="375"/>
    </row>
    <row r="154" spans="1:5" ht="18.75">
      <c r="A154" s="10"/>
      <c r="B154" s="11"/>
      <c r="C154" s="25"/>
      <c r="D154" s="376"/>
      <c r="E154" s="376"/>
    </row>
    <row r="155" spans="1:5" ht="18.75">
      <c r="A155" s="28"/>
      <c r="B155" s="29"/>
      <c r="C155" s="30"/>
      <c r="D155" s="4"/>
      <c r="E155" s="4"/>
    </row>
    <row r="156" spans="1:5" ht="18.75">
      <c r="A156" s="253" t="s">
        <v>369</v>
      </c>
      <c r="B156" s="4"/>
      <c r="C156" s="4"/>
      <c r="D156" s="4"/>
      <c r="E156" s="4"/>
    </row>
    <row r="157" spans="1:5" ht="18.75">
      <c r="A157" s="254" t="s">
        <v>509</v>
      </c>
      <c r="B157" s="4"/>
      <c r="C157" s="4"/>
      <c r="D157" s="4"/>
      <c r="E157" s="4"/>
    </row>
    <row r="158" spans="1:5" ht="18.75">
      <c r="A158" s="254"/>
      <c r="B158" s="4"/>
      <c r="C158" s="4"/>
      <c r="D158" s="4"/>
      <c r="E158" s="4"/>
    </row>
    <row r="159" spans="1:5" ht="18.75">
      <c r="A159" s="254"/>
      <c r="B159" s="4"/>
      <c r="C159" s="4"/>
      <c r="D159" s="4"/>
      <c r="E159" s="4"/>
    </row>
    <row r="160" spans="1:5" ht="18.75">
      <c r="A160" s="4"/>
      <c r="B160" s="4"/>
      <c r="C160" s="4"/>
      <c r="D160" s="4"/>
      <c r="E160" s="4"/>
    </row>
    <row r="161" spans="1:5" ht="21">
      <c r="A161" s="4"/>
      <c r="B161" s="4"/>
      <c r="C161" s="4"/>
      <c r="D161" s="458" t="s">
        <v>0</v>
      </c>
      <c r="E161" s="459"/>
    </row>
    <row r="162" spans="1:5" ht="21">
      <c r="A162" s="23" t="s">
        <v>346</v>
      </c>
      <c r="B162" s="456" t="s">
        <v>347</v>
      </c>
      <c r="C162" s="457"/>
      <c r="D162" s="4"/>
      <c r="E162" s="4"/>
    </row>
    <row r="163" spans="1:5" ht="18.75">
      <c r="A163" s="4"/>
      <c r="B163" s="10"/>
      <c r="C163" s="11"/>
      <c r="D163" s="460" t="s">
        <v>113</v>
      </c>
      <c r="E163" s="461"/>
    </row>
    <row r="164" spans="1:5" ht="18.75">
      <c r="A164" s="12" t="s">
        <v>113</v>
      </c>
      <c r="B164" s="460" t="s">
        <v>486</v>
      </c>
      <c r="C164" s="462"/>
      <c r="D164" s="464" t="s">
        <v>150</v>
      </c>
      <c r="E164" s="466"/>
    </row>
    <row r="165" spans="1:5" ht="18.75">
      <c r="A165" s="13" t="s">
        <v>150</v>
      </c>
      <c r="B165" s="464" t="s">
        <v>487</v>
      </c>
      <c r="C165" s="465"/>
      <c r="D165" s="12"/>
      <c r="E165" s="12"/>
    </row>
    <row r="166" spans="1:3" ht="18.75">
      <c r="A166" s="12"/>
      <c r="B166" s="12"/>
      <c r="C166" s="12"/>
    </row>
  </sheetData>
  <sheetProtection/>
  <mergeCells count="30">
    <mergeCell ref="B164:C164"/>
    <mergeCell ref="D163:E163"/>
    <mergeCell ref="B165:C165"/>
    <mergeCell ref="D164:E164"/>
    <mergeCell ref="B122:C122"/>
    <mergeCell ref="D121:E121"/>
    <mergeCell ref="A135:B135"/>
    <mergeCell ref="B162:C162"/>
    <mergeCell ref="D161:E161"/>
    <mergeCell ref="B118:C118"/>
    <mergeCell ref="D117:E117"/>
    <mergeCell ref="B120:C120"/>
    <mergeCell ref="D119:E119"/>
    <mergeCell ref="B121:C121"/>
    <mergeCell ref="B75:C75"/>
    <mergeCell ref="B76:C76"/>
    <mergeCell ref="D75:E75"/>
    <mergeCell ref="A91:B91"/>
    <mergeCell ref="B34:C34"/>
    <mergeCell ref="A47:B47"/>
    <mergeCell ref="B72:C72"/>
    <mergeCell ref="D72:E72"/>
    <mergeCell ref="B74:C74"/>
    <mergeCell ref="D74:E74"/>
    <mergeCell ref="A3:E3"/>
    <mergeCell ref="A5:B5"/>
    <mergeCell ref="B30:C30"/>
    <mergeCell ref="D30:E30"/>
    <mergeCell ref="D32:E32"/>
    <mergeCell ref="B33:C33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H118"/>
  <sheetViews>
    <sheetView zoomScalePageLayoutView="0" workbookViewId="0" topLeftCell="A1">
      <selection activeCell="G10" sqref="G10"/>
    </sheetView>
  </sheetViews>
  <sheetFormatPr defaultColWidth="9.140625" defaultRowHeight="21.75"/>
  <cols>
    <col min="1" max="1" width="8.28125" style="14" customWidth="1"/>
    <col min="2" max="2" width="36.8515625" style="14" customWidth="1"/>
    <col min="3" max="3" width="11.7109375" style="14" customWidth="1"/>
    <col min="4" max="4" width="21.421875" style="66" customWidth="1"/>
    <col min="5" max="5" width="25.7109375" style="66" customWidth="1"/>
    <col min="6" max="6" width="4.8515625" style="14" customWidth="1"/>
    <col min="7" max="7" width="13.00390625" style="33" customWidth="1"/>
    <col min="8" max="8" width="13.8515625" style="14" customWidth="1"/>
    <col min="9" max="16384" width="9.140625" style="14" customWidth="1"/>
  </cols>
  <sheetData>
    <row r="1" spans="2:5" ht="18" customHeight="1">
      <c r="B1" s="467" t="s">
        <v>82</v>
      </c>
      <c r="C1" s="467"/>
      <c r="D1" s="467"/>
      <c r="E1" s="467"/>
    </row>
    <row r="2" spans="2:5" ht="18" customHeight="1">
      <c r="B2" s="467" t="s">
        <v>68</v>
      </c>
      <c r="C2" s="467"/>
      <c r="D2" s="467"/>
      <c r="E2" s="467"/>
    </row>
    <row r="3" spans="2:5" ht="18" customHeight="1">
      <c r="B3" s="467" t="s">
        <v>579</v>
      </c>
      <c r="C3" s="467"/>
      <c r="D3" s="467"/>
      <c r="E3" s="467"/>
    </row>
    <row r="4" spans="2:5" ht="5.25" customHeight="1">
      <c r="B4" s="21"/>
      <c r="C4" s="21"/>
      <c r="D4" s="34"/>
      <c r="E4" s="35"/>
    </row>
    <row r="5" spans="2:5" ht="6.75" customHeight="1">
      <c r="B5" s="36"/>
      <c r="C5" s="37"/>
      <c r="D5" s="38"/>
      <c r="E5" s="38"/>
    </row>
    <row r="6" spans="2:5" ht="15.75">
      <c r="B6" s="39" t="s">
        <v>16</v>
      </c>
      <c r="C6" s="39" t="s">
        <v>7</v>
      </c>
      <c r="D6" s="40" t="s">
        <v>21</v>
      </c>
      <c r="E6" s="40" t="s">
        <v>13</v>
      </c>
    </row>
    <row r="7" spans="2:5" ht="15.75">
      <c r="B7" s="41"/>
      <c r="C7" s="42" t="s">
        <v>8</v>
      </c>
      <c r="D7" s="43"/>
      <c r="E7" s="43"/>
    </row>
    <row r="8" spans="2:5" ht="15.75">
      <c r="B8" s="44" t="s">
        <v>70</v>
      </c>
      <c r="C8" s="45" t="s">
        <v>71</v>
      </c>
      <c r="D8" s="46">
        <f>'กระดาษทำการงบทดลอง '!I8</f>
        <v>0</v>
      </c>
      <c r="E8" s="47"/>
    </row>
    <row r="9" spans="2:8" ht="15.75">
      <c r="B9" s="44" t="s">
        <v>146</v>
      </c>
      <c r="C9" s="16">
        <v>22</v>
      </c>
      <c r="D9" s="46">
        <f>'กระดาษทำการงบทดลอง '!I9</f>
        <v>9395290.8</v>
      </c>
      <c r="E9" s="48"/>
      <c r="H9" s="49"/>
    </row>
    <row r="10" spans="2:8" ht="15.75">
      <c r="B10" s="19" t="s">
        <v>83</v>
      </c>
      <c r="C10" s="16">
        <v>22</v>
      </c>
      <c r="D10" s="46">
        <f>'กระดาษทำการงบทดลอง '!I10</f>
        <v>6273898.390000001</v>
      </c>
      <c r="E10" s="48"/>
      <c r="H10" s="49"/>
    </row>
    <row r="11" spans="2:8" ht="15.75">
      <c r="B11" s="19" t="s">
        <v>84</v>
      </c>
      <c r="C11" s="16">
        <v>22</v>
      </c>
      <c r="D11" s="46">
        <f>'กระดาษทำการงบทดลอง '!I11</f>
        <v>482216.55</v>
      </c>
      <c r="E11" s="48"/>
      <c r="H11" s="49"/>
    </row>
    <row r="12" spans="2:8" ht="15.75">
      <c r="B12" s="19" t="s">
        <v>85</v>
      </c>
      <c r="C12" s="16">
        <v>22</v>
      </c>
      <c r="D12" s="46">
        <f>'กระดาษทำการงบทดลอง '!I12</f>
        <v>0</v>
      </c>
      <c r="E12" s="48"/>
      <c r="H12" s="49"/>
    </row>
    <row r="13" spans="2:8" ht="15.75">
      <c r="B13" s="19" t="s">
        <v>425</v>
      </c>
      <c r="C13" s="16">
        <v>21</v>
      </c>
      <c r="D13" s="46">
        <f>'กระดาษทำการงบทดลอง '!I13</f>
        <v>0</v>
      </c>
      <c r="E13" s="48"/>
      <c r="H13" s="49"/>
    </row>
    <row r="14" spans="2:8" ht="15.75">
      <c r="B14" s="19" t="s">
        <v>316</v>
      </c>
      <c r="C14" s="16">
        <v>90</v>
      </c>
      <c r="D14" s="46">
        <f>'กระดาษทำการงบทดลอง '!I14</f>
        <v>0</v>
      </c>
      <c r="E14" s="48"/>
      <c r="H14" s="49"/>
    </row>
    <row r="15" spans="2:5" ht="15.75">
      <c r="B15" s="44" t="s">
        <v>317</v>
      </c>
      <c r="C15" s="16"/>
      <c r="D15" s="46">
        <f>'กระดาษทำการงบทดลอง '!I15</f>
        <v>712696</v>
      </c>
      <c r="E15" s="48"/>
    </row>
    <row r="16" spans="2:8" ht="15.75">
      <c r="B16" s="19" t="s">
        <v>91</v>
      </c>
      <c r="C16" s="16">
        <v>90</v>
      </c>
      <c r="D16" s="46">
        <f>'กระดาษทำการงบทดลอง '!I16</f>
        <v>30500</v>
      </c>
      <c r="E16" s="48"/>
      <c r="H16" s="49">
        <f>SUM(D9:D12)</f>
        <v>16151405.740000002</v>
      </c>
    </row>
    <row r="17" spans="2:8" ht="15.75">
      <c r="B17" s="19" t="s">
        <v>437</v>
      </c>
      <c r="C17" s="16"/>
      <c r="D17" s="46">
        <f>'กระดาษทำการงบทดลอง '!I17</f>
        <v>2346</v>
      </c>
      <c r="E17" s="48"/>
      <c r="H17" s="49"/>
    </row>
    <row r="18" spans="2:8" ht="15.75">
      <c r="B18" s="19" t="s">
        <v>356</v>
      </c>
      <c r="C18" s="16"/>
      <c r="D18" s="46">
        <f>'กระดาษทำการงบทดลอง '!I18</f>
        <v>1371600</v>
      </c>
      <c r="E18" s="48"/>
      <c r="H18" s="49"/>
    </row>
    <row r="19" spans="2:5" ht="15.75">
      <c r="B19" s="19" t="s">
        <v>77</v>
      </c>
      <c r="C19" s="16">
        <v>0</v>
      </c>
      <c r="D19" s="46">
        <f>'กระดาษทำการงบทดลอง '!I19</f>
        <v>238312.24</v>
      </c>
      <c r="E19" s="48"/>
    </row>
    <row r="20" spans="2:5" ht="15.75">
      <c r="B20" s="19" t="s">
        <v>58</v>
      </c>
      <c r="C20" s="16">
        <v>100</v>
      </c>
      <c r="D20" s="46">
        <f>'กระดาษทำการงบทดลอง '!I20</f>
        <v>2379283</v>
      </c>
      <c r="E20" s="48"/>
    </row>
    <row r="21" spans="2:5" ht="15.75">
      <c r="B21" s="19" t="s">
        <v>59</v>
      </c>
      <c r="C21" s="16">
        <v>120</v>
      </c>
      <c r="D21" s="46">
        <f>'กระดาษทำการงบทดลอง '!I21</f>
        <v>73380</v>
      </c>
      <c r="E21" s="48"/>
    </row>
    <row r="22" spans="2:5" ht="15.75">
      <c r="B22" s="19" t="s">
        <v>60</v>
      </c>
      <c r="C22" s="50">
        <v>130</v>
      </c>
      <c r="D22" s="46">
        <f>'กระดาษทำการงบทดลอง '!I22</f>
        <v>592230</v>
      </c>
      <c r="E22" s="48"/>
    </row>
    <row r="23" spans="2:5" ht="15.75">
      <c r="B23" s="19" t="s">
        <v>61</v>
      </c>
      <c r="C23" s="50">
        <v>200</v>
      </c>
      <c r="D23" s="46">
        <f>'กระดาษทำการงบทดลอง '!I23</f>
        <v>1284469</v>
      </c>
      <c r="E23" s="48"/>
    </row>
    <row r="24" spans="2:5" ht="15.75">
      <c r="B24" s="19" t="s">
        <v>62</v>
      </c>
      <c r="C24" s="50">
        <v>250</v>
      </c>
      <c r="D24" s="46">
        <f>'กระดาษทำการงบทดลอง '!I24</f>
        <v>981721.11</v>
      </c>
      <c r="E24" s="48"/>
    </row>
    <row r="25" spans="2:5" ht="15.75">
      <c r="B25" s="19" t="s">
        <v>63</v>
      </c>
      <c r="C25" s="50">
        <v>270</v>
      </c>
      <c r="D25" s="46">
        <f>'กระดาษทำการงบทดลอง '!I25</f>
        <v>380648</v>
      </c>
      <c r="E25" s="48"/>
    </row>
    <row r="26" spans="2:5" ht="15.75">
      <c r="B26" s="19" t="s">
        <v>64</v>
      </c>
      <c r="C26" s="50">
        <v>300</v>
      </c>
      <c r="D26" s="46">
        <f>'กระดาษทำการงบทดลอง '!I26</f>
        <v>77500.97</v>
      </c>
      <c r="E26" s="48"/>
    </row>
    <row r="27" spans="2:5" ht="15.75">
      <c r="B27" s="19" t="s">
        <v>33</v>
      </c>
      <c r="C27" s="50">
        <v>400</v>
      </c>
      <c r="D27" s="46">
        <f>'กระดาษทำการงบทดลอง '!I27</f>
        <v>461400</v>
      </c>
      <c r="E27" s="48"/>
    </row>
    <row r="28" spans="2:5" ht="15.75">
      <c r="B28" s="19" t="s">
        <v>115</v>
      </c>
      <c r="C28" s="50">
        <v>450</v>
      </c>
      <c r="D28" s="46">
        <f>'กระดาษทำการงบทดลอง '!I28</f>
        <v>40500</v>
      </c>
      <c r="E28" s="48"/>
    </row>
    <row r="29" spans="2:5" ht="15.75">
      <c r="B29" s="19" t="s">
        <v>80</v>
      </c>
      <c r="C29" s="50">
        <v>500</v>
      </c>
      <c r="D29" s="46">
        <f>'กระดาษทำการงบทดลอง '!I29</f>
        <v>0</v>
      </c>
      <c r="E29" s="48"/>
    </row>
    <row r="30" spans="2:5" ht="15.75">
      <c r="B30" s="19" t="s">
        <v>136</v>
      </c>
      <c r="C30" s="50">
        <v>550</v>
      </c>
      <c r="D30" s="46">
        <f>'กระดาษทำการงบทดลอง '!I30</f>
        <v>24000</v>
      </c>
      <c r="E30" s="48"/>
    </row>
    <row r="31" spans="2:5" ht="15.75">
      <c r="B31" s="19" t="s">
        <v>336</v>
      </c>
      <c r="C31" s="50">
        <v>3000</v>
      </c>
      <c r="D31" s="46">
        <f>'กระดาษทำการงบทดลอง '!I31</f>
        <v>3240200</v>
      </c>
      <c r="E31" s="48"/>
    </row>
    <row r="32" spans="2:5" ht="15.75">
      <c r="B32" s="19" t="s">
        <v>337</v>
      </c>
      <c r="C32" s="50">
        <v>3000</v>
      </c>
      <c r="D32" s="46">
        <f>'กระดาษทำการงบทดลอง '!I32</f>
        <v>249000</v>
      </c>
      <c r="E32" s="48"/>
    </row>
    <row r="33" spans="2:5" ht="15.75">
      <c r="B33" s="19" t="s">
        <v>341</v>
      </c>
      <c r="C33" s="50"/>
      <c r="D33" s="46">
        <f>'กระดาษทำการงบทดลอง '!I33</f>
        <v>675527.1</v>
      </c>
      <c r="E33" s="48"/>
    </row>
    <row r="34" spans="2:5" ht="15.75">
      <c r="B34" s="19" t="s">
        <v>106</v>
      </c>
      <c r="C34" s="50">
        <v>821</v>
      </c>
      <c r="D34" s="46"/>
      <c r="E34" s="48">
        <f>'กระดาษทำการงบทดลอง '!J34</f>
        <v>16264426.879999999</v>
      </c>
    </row>
    <row r="35" spans="2:5" ht="15.75">
      <c r="B35" s="19" t="s">
        <v>105</v>
      </c>
      <c r="C35" s="50">
        <v>900</v>
      </c>
      <c r="D35" s="46"/>
      <c r="E35" s="48">
        <f>'กระดาษทำการงบทดลอง '!J35</f>
        <v>284784.61</v>
      </c>
    </row>
    <row r="36" spans="2:5" ht="15.75">
      <c r="B36" s="19" t="s">
        <v>119</v>
      </c>
      <c r="C36" s="50">
        <v>600</v>
      </c>
      <c r="D36" s="46"/>
      <c r="E36" s="48">
        <f>'กระดาษทำการงบทดลอง '!J36</f>
        <v>0</v>
      </c>
    </row>
    <row r="37" spans="2:5" ht="15.75">
      <c r="B37" s="19" t="s">
        <v>148</v>
      </c>
      <c r="C37" s="50"/>
      <c r="D37" s="46"/>
      <c r="E37" s="48">
        <f>'กระดาษทำการงบทดลอง '!J37</f>
        <v>5483</v>
      </c>
    </row>
    <row r="38" spans="2:5" ht="15.75">
      <c r="B38" s="19" t="s">
        <v>86</v>
      </c>
      <c r="C38" s="50">
        <v>602</v>
      </c>
      <c r="D38" s="46"/>
      <c r="E38" s="48">
        <f>'กระดาษทำการงบทดลอง '!J39</f>
        <v>1541500</v>
      </c>
    </row>
    <row r="39" spans="2:5" ht="15.75">
      <c r="B39" s="19" t="s">
        <v>395</v>
      </c>
      <c r="C39" s="50"/>
      <c r="D39" s="46"/>
      <c r="E39" s="48">
        <f>'กระดาษทำการงบทดลอง '!J40</f>
        <v>1194912.55</v>
      </c>
    </row>
    <row r="40" spans="2:5" ht="15.75">
      <c r="B40" s="19" t="s">
        <v>133</v>
      </c>
      <c r="C40" s="50">
        <v>700</v>
      </c>
      <c r="D40" s="46"/>
      <c r="E40" s="48">
        <f>'กระดาษทำการงบทดลอง '!J41</f>
        <v>4042094.95</v>
      </c>
    </row>
    <row r="41" spans="2:5" ht="15.75">
      <c r="B41" s="51" t="s">
        <v>87</v>
      </c>
      <c r="C41" s="52">
        <v>703</v>
      </c>
      <c r="D41" s="53"/>
      <c r="E41" s="54">
        <f>'กระดาษทำการงบทดลอง '!J42</f>
        <v>5633517.17</v>
      </c>
    </row>
    <row r="42" spans="2:8" ht="21.75" customHeight="1" thickBot="1">
      <c r="B42" s="15"/>
      <c r="C42" s="55"/>
      <c r="D42" s="56">
        <f>SUM(D8:D41)</f>
        <v>28966719.16</v>
      </c>
      <c r="E42" s="56">
        <f>SUM(งบทดลอง!E34:E41)</f>
        <v>28966719.159999996</v>
      </c>
      <c r="G42" s="57"/>
      <c r="H42" s="22"/>
    </row>
    <row r="43" spans="3:7" s="22" customFormat="1" ht="16.5" thickTop="1">
      <c r="C43" s="59"/>
      <c r="D43" s="60"/>
      <c r="E43" s="61"/>
      <c r="G43" s="57"/>
    </row>
    <row r="44" spans="3:7" s="22" customFormat="1" ht="15.75">
      <c r="C44" s="59"/>
      <c r="D44" s="60"/>
      <c r="E44" s="61"/>
      <c r="G44" s="57"/>
    </row>
    <row r="45" spans="3:7" s="22" customFormat="1" ht="15.75">
      <c r="C45" s="59"/>
      <c r="D45" s="61"/>
      <c r="E45" s="61"/>
      <c r="G45" s="57"/>
    </row>
    <row r="46" spans="3:7" s="22" customFormat="1" ht="15.75">
      <c r="C46" s="59"/>
      <c r="D46" s="61"/>
      <c r="E46" s="61"/>
      <c r="G46" s="57"/>
    </row>
    <row r="47" spans="3:7" s="22" customFormat="1" ht="15.75">
      <c r="C47" s="59"/>
      <c r="D47" s="61"/>
      <c r="E47" s="61"/>
      <c r="G47" s="57"/>
    </row>
    <row r="48" spans="3:7" s="22" customFormat="1" ht="15.75">
      <c r="C48" s="59"/>
      <c r="D48" s="61"/>
      <c r="E48" s="61"/>
      <c r="G48" s="57"/>
    </row>
    <row r="49" spans="3:7" s="22" customFormat="1" ht="15.75">
      <c r="C49" s="59"/>
      <c r="D49" s="60"/>
      <c r="E49" s="61"/>
      <c r="G49" s="57"/>
    </row>
    <row r="50" spans="3:7" s="22" customFormat="1" ht="15.75">
      <c r="C50" s="59"/>
      <c r="D50" s="60"/>
      <c r="E50" s="61"/>
      <c r="G50" s="57"/>
    </row>
    <row r="51" spans="3:7" s="22" customFormat="1" ht="15.75">
      <c r="C51" s="59"/>
      <c r="D51" s="61"/>
      <c r="E51" s="61"/>
      <c r="G51" s="57"/>
    </row>
    <row r="52" spans="3:7" s="22" customFormat="1" ht="15.75">
      <c r="C52" s="58"/>
      <c r="D52" s="60"/>
      <c r="E52" s="61"/>
      <c r="G52" s="57"/>
    </row>
    <row r="53" spans="3:7" s="22" customFormat="1" ht="15.75">
      <c r="C53" s="58"/>
      <c r="D53" s="61"/>
      <c r="E53" s="60"/>
      <c r="G53" s="57"/>
    </row>
    <row r="54" spans="3:7" s="22" customFormat="1" ht="15.75">
      <c r="C54" s="58"/>
      <c r="D54" s="61"/>
      <c r="E54" s="60"/>
      <c r="G54" s="57"/>
    </row>
    <row r="55" spans="3:7" s="22" customFormat="1" ht="15.75">
      <c r="C55" s="58"/>
      <c r="D55" s="61"/>
      <c r="E55" s="60"/>
      <c r="G55" s="57"/>
    </row>
    <row r="56" spans="3:7" s="22" customFormat="1" ht="15.75">
      <c r="C56" s="58"/>
      <c r="D56" s="61"/>
      <c r="E56" s="60"/>
      <c r="G56" s="57"/>
    </row>
    <row r="57" spans="3:7" s="22" customFormat="1" ht="15.75">
      <c r="C57" s="58"/>
      <c r="D57" s="61"/>
      <c r="E57" s="60"/>
      <c r="G57" s="57"/>
    </row>
    <row r="58" spans="3:7" s="22" customFormat="1" ht="15.75">
      <c r="C58" s="58"/>
      <c r="D58" s="61"/>
      <c r="E58" s="60"/>
      <c r="G58" s="57"/>
    </row>
    <row r="59" spans="3:7" s="22" customFormat="1" ht="15.75">
      <c r="C59" s="58"/>
      <c r="D59" s="61"/>
      <c r="E59" s="61"/>
      <c r="G59" s="57"/>
    </row>
    <row r="60" spans="3:7" s="22" customFormat="1" ht="15.75">
      <c r="C60" s="58"/>
      <c r="D60" s="62"/>
      <c r="E60" s="62"/>
      <c r="G60" s="63"/>
    </row>
    <row r="61" spans="3:7" s="22" customFormat="1" ht="15.75">
      <c r="C61" s="58"/>
      <c r="D61" s="62"/>
      <c r="E61" s="62"/>
      <c r="G61" s="57"/>
    </row>
    <row r="62" spans="4:7" s="22" customFormat="1" ht="15.75">
      <c r="D62" s="64"/>
      <c r="E62" s="64"/>
      <c r="G62" s="57"/>
    </row>
    <row r="63" spans="4:7" s="22" customFormat="1" ht="15.75">
      <c r="D63" s="61"/>
      <c r="E63" s="64"/>
      <c r="G63" s="57"/>
    </row>
    <row r="64" spans="4:7" s="22" customFormat="1" ht="15.75">
      <c r="D64" s="61"/>
      <c r="E64" s="64"/>
      <c r="G64" s="57"/>
    </row>
    <row r="65" spans="4:7" s="22" customFormat="1" ht="15.75">
      <c r="D65" s="64"/>
      <c r="E65" s="65"/>
      <c r="G65" s="57"/>
    </row>
    <row r="66" spans="4:7" s="22" customFormat="1" ht="15.75">
      <c r="D66" s="64"/>
      <c r="E66" s="65"/>
      <c r="G66" s="57"/>
    </row>
    <row r="67" spans="4:7" s="22" customFormat="1" ht="15.75">
      <c r="D67" s="64"/>
      <c r="E67" s="64"/>
      <c r="G67" s="57"/>
    </row>
    <row r="68" spans="4:7" s="22" customFormat="1" ht="15.75">
      <c r="D68" s="64"/>
      <c r="E68" s="64"/>
      <c r="G68" s="57"/>
    </row>
    <row r="69" spans="4:7" s="22" customFormat="1" ht="15.75">
      <c r="D69" s="64"/>
      <c r="E69" s="64"/>
      <c r="G69" s="57"/>
    </row>
    <row r="70" spans="4:7" s="22" customFormat="1" ht="15.75">
      <c r="D70" s="64"/>
      <c r="E70" s="64"/>
      <c r="G70" s="57"/>
    </row>
    <row r="71" spans="4:7" s="22" customFormat="1" ht="15.75">
      <c r="D71" s="64"/>
      <c r="E71" s="64"/>
      <c r="G71" s="57"/>
    </row>
    <row r="72" spans="4:7" s="22" customFormat="1" ht="15.75">
      <c r="D72" s="64"/>
      <c r="E72" s="64"/>
      <c r="G72" s="57"/>
    </row>
    <row r="73" spans="4:7" s="22" customFormat="1" ht="15.75">
      <c r="D73" s="64"/>
      <c r="E73" s="64"/>
      <c r="G73" s="57"/>
    </row>
    <row r="74" spans="4:7" s="22" customFormat="1" ht="15.75">
      <c r="D74" s="64"/>
      <c r="E74" s="64"/>
      <c r="G74" s="57"/>
    </row>
    <row r="75" spans="4:7" s="22" customFormat="1" ht="15.75">
      <c r="D75" s="64"/>
      <c r="E75" s="64"/>
      <c r="G75" s="57"/>
    </row>
    <row r="76" spans="4:7" s="22" customFormat="1" ht="15.75">
      <c r="D76" s="64"/>
      <c r="E76" s="64"/>
      <c r="G76" s="57"/>
    </row>
    <row r="77" spans="4:7" s="22" customFormat="1" ht="15.75">
      <c r="D77" s="64"/>
      <c r="E77" s="64"/>
      <c r="G77" s="57"/>
    </row>
    <row r="78" spans="4:7" s="22" customFormat="1" ht="15.75">
      <c r="D78" s="64"/>
      <c r="E78" s="64"/>
      <c r="G78" s="57"/>
    </row>
    <row r="79" spans="4:7" s="22" customFormat="1" ht="15.75">
      <c r="D79" s="64"/>
      <c r="E79" s="64"/>
      <c r="G79" s="57"/>
    </row>
    <row r="80" spans="4:7" s="22" customFormat="1" ht="15.75">
      <c r="D80" s="64"/>
      <c r="E80" s="64"/>
      <c r="G80" s="57"/>
    </row>
    <row r="81" spans="4:7" s="22" customFormat="1" ht="15.75">
      <c r="D81" s="64"/>
      <c r="E81" s="64"/>
      <c r="G81" s="57"/>
    </row>
    <row r="82" spans="4:7" s="22" customFormat="1" ht="15.75">
      <c r="D82" s="64"/>
      <c r="E82" s="64"/>
      <c r="G82" s="57"/>
    </row>
    <row r="83" spans="4:7" s="22" customFormat="1" ht="15.75">
      <c r="D83" s="64"/>
      <c r="E83" s="64"/>
      <c r="G83" s="57"/>
    </row>
    <row r="84" spans="4:7" s="22" customFormat="1" ht="15.75">
      <c r="D84" s="64"/>
      <c r="E84" s="64"/>
      <c r="G84" s="57"/>
    </row>
    <row r="85" spans="4:7" s="22" customFormat="1" ht="15.75">
      <c r="D85" s="64"/>
      <c r="E85" s="64"/>
      <c r="G85" s="57"/>
    </row>
    <row r="86" spans="4:7" s="22" customFormat="1" ht="15.75">
      <c r="D86" s="64"/>
      <c r="E86" s="64"/>
      <c r="G86" s="57"/>
    </row>
    <row r="87" spans="4:7" s="22" customFormat="1" ht="15.75">
      <c r="D87" s="64"/>
      <c r="E87" s="64"/>
      <c r="G87" s="57"/>
    </row>
    <row r="88" spans="4:7" s="22" customFormat="1" ht="15.75">
      <c r="D88" s="64"/>
      <c r="E88" s="64"/>
      <c r="G88" s="57"/>
    </row>
    <row r="89" spans="4:7" s="22" customFormat="1" ht="15.75">
      <c r="D89" s="64"/>
      <c r="E89" s="64"/>
      <c r="G89" s="57"/>
    </row>
    <row r="90" spans="4:7" s="22" customFormat="1" ht="15.75">
      <c r="D90" s="64"/>
      <c r="E90" s="64"/>
      <c r="G90" s="57"/>
    </row>
    <row r="91" spans="4:7" s="22" customFormat="1" ht="15.75">
      <c r="D91" s="64"/>
      <c r="E91" s="64"/>
      <c r="G91" s="57"/>
    </row>
    <row r="92" spans="4:7" s="22" customFormat="1" ht="15.75">
      <c r="D92" s="64"/>
      <c r="E92" s="64"/>
      <c r="G92" s="57"/>
    </row>
    <row r="93" spans="4:7" s="22" customFormat="1" ht="15.75">
      <c r="D93" s="64"/>
      <c r="E93" s="64"/>
      <c r="G93" s="57"/>
    </row>
    <row r="94" spans="4:7" s="22" customFormat="1" ht="15.75">
      <c r="D94" s="64"/>
      <c r="E94" s="64"/>
      <c r="G94" s="57"/>
    </row>
    <row r="95" spans="4:7" s="22" customFormat="1" ht="15.75">
      <c r="D95" s="64"/>
      <c r="E95" s="64"/>
      <c r="G95" s="57"/>
    </row>
    <row r="96" spans="4:7" s="22" customFormat="1" ht="15.75">
      <c r="D96" s="64"/>
      <c r="E96" s="64"/>
      <c r="G96" s="57"/>
    </row>
    <row r="97" spans="4:7" s="22" customFormat="1" ht="15.75">
      <c r="D97" s="64"/>
      <c r="E97" s="64"/>
      <c r="G97" s="57"/>
    </row>
    <row r="98" spans="4:7" s="22" customFormat="1" ht="15.75">
      <c r="D98" s="64"/>
      <c r="E98" s="64"/>
      <c r="G98" s="57"/>
    </row>
    <row r="99" spans="4:7" s="22" customFormat="1" ht="15.75">
      <c r="D99" s="64"/>
      <c r="E99" s="64"/>
      <c r="G99" s="57"/>
    </row>
    <row r="100" spans="4:7" s="22" customFormat="1" ht="15.75">
      <c r="D100" s="64"/>
      <c r="E100" s="64"/>
      <c r="G100" s="57"/>
    </row>
    <row r="101" spans="4:7" s="22" customFormat="1" ht="15.75">
      <c r="D101" s="64"/>
      <c r="E101" s="64"/>
      <c r="G101" s="57"/>
    </row>
    <row r="102" spans="4:7" s="22" customFormat="1" ht="15.75">
      <c r="D102" s="64"/>
      <c r="E102" s="64"/>
      <c r="G102" s="57"/>
    </row>
    <row r="103" spans="4:7" s="22" customFormat="1" ht="15.75">
      <c r="D103" s="64"/>
      <c r="E103" s="64"/>
      <c r="G103" s="57"/>
    </row>
    <row r="104" spans="4:7" s="22" customFormat="1" ht="15.75">
      <c r="D104" s="64"/>
      <c r="E104" s="64"/>
      <c r="G104" s="57"/>
    </row>
    <row r="105" spans="4:7" s="22" customFormat="1" ht="15.75">
      <c r="D105" s="64"/>
      <c r="E105" s="64"/>
      <c r="G105" s="57"/>
    </row>
    <row r="106" spans="4:7" s="22" customFormat="1" ht="15.75">
      <c r="D106" s="64"/>
      <c r="E106" s="64"/>
      <c r="G106" s="57"/>
    </row>
    <row r="107" spans="4:7" s="22" customFormat="1" ht="15.75">
      <c r="D107" s="64"/>
      <c r="E107" s="64"/>
      <c r="G107" s="57"/>
    </row>
    <row r="108" spans="4:7" s="22" customFormat="1" ht="15.75">
      <c r="D108" s="64"/>
      <c r="E108" s="64"/>
      <c r="G108" s="57"/>
    </row>
    <row r="109" spans="4:7" s="22" customFormat="1" ht="15.75">
      <c r="D109" s="64"/>
      <c r="E109" s="64"/>
      <c r="G109" s="57"/>
    </row>
    <row r="110" spans="4:7" s="22" customFormat="1" ht="15.75">
      <c r="D110" s="64"/>
      <c r="E110" s="64"/>
      <c r="G110" s="57"/>
    </row>
    <row r="111" spans="4:7" s="22" customFormat="1" ht="15.75">
      <c r="D111" s="64"/>
      <c r="E111" s="64"/>
      <c r="G111" s="57"/>
    </row>
    <row r="112" spans="4:7" s="22" customFormat="1" ht="15.75">
      <c r="D112" s="64"/>
      <c r="E112" s="64"/>
      <c r="G112" s="57"/>
    </row>
    <row r="113" spans="4:7" s="22" customFormat="1" ht="15.75">
      <c r="D113" s="64"/>
      <c r="E113" s="64"/>
      <c r="G113" s="57"/>
    </row>
    <row r="114" spans="4:7" s="22" customFormat="1" ht="15.75">
      <c r="D114" s="64"/>
      <c r="E114" s="64"/>
      <c r="G114" s="57"/>
    </row>
    <row r="115" spans="4:7" s="22" customFormat="1" ht="15.75">
      <c r="D115" s="64"/>
      <c r="E115" s="64"/>
      <c r="G115" s="57"/>
    </row>
    <row r="116" spans="4:7" s="22" customFormat="1" ht="15.75">
      <c r="D116" s="64"/>
      <c r="E116" s="64"/>
      <c r="G116" s="57"/>
    </row>
    <row r="117" spans="4:8" s="22" customFormat="1" ht="15.75">
      <c r="D117" s="64"/>
      <c r="E117" s="64"/>
      <c r="G117" s="33"/>
      <c r="H117" s="14"/>
    </row>
    <row r="118" spans="2:5" ht="15.75">
      <c r="B118" s="22"/>
      <c r="C118" s="22"/>
      <c r="D118" s="64"/>
      <c r="E118" s="6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L103"/>
  <sheetViews>
    <sheetView zoomScaleSheetLayoutView="100" zoomScalePageLayoutView="0" workbookViewId="0" topLeftCell="B1">
      <selection activeCell="G10" sqref="G10"/>
    </sheetView>
  </sheetViews>
  <sheetFormatPr defaultColWidth="9.140625" defaultRowHeight="21.75"/>
  <cols>
    <col min="1" max="1" width="1.1484375" style="67" hidden="1" customWidth="1"/>
    <col min="2" max="3" width="16.140625" style="67" customWidth="1"/>
    <col min="4" max="4" width="32.57421875" style="67" customWidth="1"/>
    <col min="5" max="5" width="7.8515625" style="67" customWidth="1"/>
    <col min="6" max="6" width="16.00390625" style="67" customWidth="1"/>
    <col min="7" max="7" width="2.7109375" style="67" customWidth="1"/>
    <col min="8" max="9" width="2.8515625" style="67" customWidth="1"/>
    <col min="10" max="10" width="11.8515625" style="67" customWidth="1"/>
    <col min="11" max="11" width="14.00390625" style="67" customWidth="1"/>
    <col min="12" max="16384" width="9.140625" style="67" customWidth="1"/>
  </cols>
  <sheetData>
    <row r="1" spans="2:6" ht="23.25" customHeight="1">
      <c r="B1" s="468" t="s">
        <v>88</v>
      </c>
      <c r="C1" s="468"/>
      <c r="D1" s="468"/>
      <c r="E1" s="468"/>
      <c r="F1" s="468"/>
    </row>
    <row r="2" spans="2:6" ht="23.25" customHeight="1">
      <c r="B2" s="468" t="s">
        <v>339</v>
      </c>
      <c r="C2" s="468"/>
      <c r="D2" s="468"/>
      <c r="E2" s="468"/>
      <c r="F2" s="468"/>
    </row>
    <row r="3" spans="2:6" ht="23.25" customHeight="1">
      <c r="B3" s="68"/>
      <c r="C3" s="68"/>
      <c r="D3" s="68"/>
      <c r="E3" s="69" t="s">
        <v>438</v>
      </c>
      <c r="F3" s="69"/>
    </row>
    <row r="4" spans="2:6" ht="23.25" customHeight="1">
      <c r="B4" s="468" t="s">
        <v>47</v>
      </c>
      <c r="C4" s="468"/>
      <c r="D4" s="468"/>
      <c r="E4" s="468"/>
      <c r="F4" s="468"/>
    </row>
    <row r="5" spans="2:6" ht="23.25" customHeight="1">
      <c r="B5" s="68"/>
      <c r="C5" s="68"/>
      <c r="D5" s="69" t="s">
        <v>562</v>
      </c>
      <c r="E5" s="69"/>
      <c r="F5" s="68"/>
    </row>
    <row r="6" spans="2:6" ht="5.25" customHeight="1" thickBot="1">
      <c r="B6" s="70"/>
      <c r="C6" s="70"/>
      <c r="D6" s="70"/>
      <c r="E6" s="70"/>
      <c r="F6" s="70"/>
    </row>
    <row r="7" spans="2:6" ht="18" thickTop="1">
      <c r="B7" s="469" t="s">
        <v>22</v>
      </c>
      <c r="C7" s="470"/>
      <c r="D7" s="71"/>
      <c r="E7" s="72"/>
      <c r="F7" s="73" t="s">
        <v>25</v>
      </c>
    </row>
    <row r="8" spans="2:6" ht="17.25">
      <c r="B8" s="74" t="s">
        <v>23</v>
      </c>
      <c r="C8" s="74" t="s">
        <v>24</v>
      </c>
      <c r="D8" s="17" t="s">
        <v>16</v>
      </c>
      <c r="E8" s="75" t="s">
        <v>17</v>
      </c>
      <c r="F8" s="76" t="s">
        <v>24</v>
      </c>
    </row>
    <row r="9" spans="2:6" ht="18" thickBot="1">
      <c r="B9" s="77" t="s">
        <v>9</v>
      </c>
      <c r="C9" s="77" t="s">
        <v>9</v>
      </c>
      <c r="D9" s="78"/>
      <c r="E9" s="79"/>
      <c r="F9" s="80" t="s">
        <v>9</v>
      </c>
    </row>
    <row r="10" spans="2:6" ht="18" thickTop="1">
      <c r="B10" s="81"/>
      <c r="C10" s="82">
        <v>11886132.51</v>
      </c>
      <c r="D10" s="67" t="s">
        <v>26</v>
      </c>
      <c r="E10" s="72"/>
      <c r="F10" s="83">
        <v>15933981.72</v>
      </c>
    </row>
    <row r="11" spans="2:6" ht="17.25">
      <c r="B11" s="81"/>
      <c r="C11" s="83"/>
      <c r="D11" s="84" t="s">
        <v>376</v>
      </c>
      <c r="E11" s="85"/>
      <c r="F11" s="83"/>
    </row>
    <row r="12" spans="2:6" ht="17.25">
      <c r="B12" s="81">
        <v>78000</v>
      </c>
      <c r="C12" s="83">
        <v>77374.52</v>
      </c>
      <c r="D12" s="67" t="s">
        <v>27</v>
      </c>
      <c r="E12" s="85">
        <v>100</v>
      </c>
      <c r="F12" s="86">
        <v>1676.95</v>
      </c>
    </row>
    <row r="13" spans="2:6" ht="17.25">
      <c r="B13" s="81">
        <v>52700</v>
      </c>
      <c r="C13" s="83">
        <v>20735.25</v>
      </c>
      <c r="D13" s="67" t="s">
        <v>28</v>
      </c>
      <c r="E13" s="85">
        <v>120</v>
      </c>
      <c r="F13" s="86">
        <v>72</v>
      </c>
    </row>
    <row r="14" spans="2:6" ht="17.25">
      <c r="B14" s="81">
        <v>35000</v>
      </c>
      <c r="C14" s="83">
        <v>65691.06</v>
      </c>
      <c r="D14" s="67" t="s">
        <v>29</v>
      </c>
      <c r="E14" s="85">
        <v>200</v>
      </c>
      <c r="F14" s="86">
        <v>0</v>
      </c>
    </row>
    <row r="15" spans="2:6" ht="17.25">
      <c r="B15" s="87"/>
      <c r="C15" s="83">
        <v>0</v>
      </c>
      <c r="D15" s="67" t="s">
        <v>30</v>
      </c>
      <c r="E15" s="85">
        <v>250</v>
      </c>
      <c r="F15" s="86">
        <v>0</v>
      </c>
    </row>
    <row r="16" spans="2:6" ht="17.25">
      <c r="B16" s="81">
        <v>145000</v>
      </c>
      <c r="C16" s="86">
        <v>50</v>
      </c>
      <c r="D16" s="67" t="s">
        <v>31</v>
      </c>
      <c r="E16" s="85">
        <v>300</v>
      </c>
      <c r="F16" s="86">
        <v>0</v>
      </c>
    </row>
    <row r="17" spans="2:6" ht="17.25">
      <c r="B17" s="81"/>
      <c r="C17" s="83">
        <v>0</v>
      </c>
      <c r="D17" s="67" t="s">
        <v>56</v>
      </c>
      <c r="E17" s="85">
        <v>350</v>
      </c>
      <c r="F17" s="86">
        <f>หมายเหตุ1!E73</f>
        <v>0</v>
      </c>
    </row>
    <row r="18" spans="2:6" ht="17.25">
      <c r="B18" s="81">
        <v>8732000</v>
      </c>
      <c r="C18" s="83">
        <v>5068499.11</v>
      </c>
      <c r="D18" s="67" t="s">
        <v>32</v>
      </c>
      <c r="E18" s="85">
        <v>1000</v>
      </c>
      <c r="F18" s="86">
        <v>1333038.25</v>
      </c>
    </row>
    <row r="19" spans="2:6" ht="17.25">
      <c r="B19" s="81">
        <v>6824300</v>
      </c>
      <c r="C19" s="86">
        <v>5703276.94</v>
      </c>
      <c r="D19" s="67" t="s">
        <v>33</v>
      </c>
      <c r="E19" s="85">
        <v>2000</v>
      </c>
      <c r="F19" s="83">
        <v>0</v>
      </c>
    </row>
    <row r="20" spans="2:6" ht="18" thickBot="1">
      <c r="B20" s="88">
        <f>SUM(B12:B19)</f>
        <v>15867000</v>
      </c>
      <c r="C20" s="89">
        <f>SUM(C12:C19)</f>
        <v>10935626.88</v>
      </c>
      <c r="E20" s="85"/>
      <c r="F20" s="90">
        <f>SUM(F12:F19)</f>
        <v>1334787.2</v>
      </c>
    </row>
    <row r="21" spans="2:6" ht="18" thickTop="1">
      <c r="B21" s="91"/>
      <c r="C21" s="83">
        <v>4956400</v>
      </c>
      <c r="D21" s="67" t="s">
        <v>391</v>
      </c>
      <c r="E21" s="85">
        <v>3000</v>
      </c>
      <c r="F21" s="93">
        <v>800</v>
      </c>
    </row>
    <row r="22" spans="2:6" ht="17.25">
      <c r="B22" s="91"/>
      <c r="C22" s="83">
        <v>374000</v>
      </c>
      <c r="D22" s="67" t="s">
        <v>392</v>
      </c>
      <c r="E22" s="85">
        <v>3000</v>
      </c>
      <c r="F22" s="93">
        <v>0</v>
      </c>
    </row>
    <row r="23" spans="2:6" ht="17.25">
      <c r="B23" s="91"/>
      <c r="C23" s="83">
        <v>0</v>
      </c>
      <c r="D23" s="67" t="s">
        <v>432</v>
      </c>
      <c r="E23" s="85">
        <v>3000</v>
      </c>
      <c r="F23" s="93">
        <v>0</v>
      </c>
    </row>
    <row r="24" spans="3:6" ht="17.25">
      <c r="C24" s="83">
        <v>0</v>
      </c>
      <c r="D24" s="67" t="s">
        <v>139</v>
      </c>
      <c r="E24" s="94">
        <v>602</v>
      </c>
      <c r="F24" s="83">
        <v>0</v>
      </c>
    </row>
    <row r="25" spans="3:6" ht="17.25">
      <c r="C25" s="83"/>
      <c r="D25" s="67" t="s">
        <v>89</v>
      </c>
      <c r="E25" s="94">
        <v>600</v>
      </c>
      <c r="F25" s="83">
        <v>0</v>
      </c>
    </row>
    <row r="26" spans="3:6" ht="17.25">
      <c r="C26" s="83">
        <v>0</v>
      </c>
      <c r="D26" s="67" t="s">
        <v>155</v>
      </c>
      <c r="E26" s="94"/>
      <c r="F26" s="83">
        <v>0</v>
      </c>
    </row>
    <row r="27" spans="3:6" ht="17.25">
      <c r="C27" s="83">
        <v>19138.82</v>
      </c>
      <c r="D27" s="67" t="s">
        <v>104</v>
      </c>
      <c r="E27" s="94">
        <v>900</v>
      </c>
      <c r="F27" s="93">
        <v>1801.18</v>
      </c>
    </row>
    <row r="28" spans="3:6" ht="17.25">
      <c r="C28" s="83">
        <v>13000</v>
      </c>
      <c r="D28" s="67" t="s">
        <v>65</v>
      </c>
      <c r="E28" s="94">
        <v>700</v>
      </c>
      <c r="F28" s="83">
        <v>0</v>
      </c>
    </row>
    <row r="29" spans="3:6" ht="17.25">
      <c r="C29" s="83">
        <v>0</v>
      </c>
      <c r="D29" s="67" t="s">
        <v>332</v>
      </c>
      <c r="E29" s="94"/>
      <c r="F29" s="83"/>
    </row>
    <row r="30" spans="3:6" ht="17.25">
      <c r="C30" s="83">
        <v>166019.75</v>
      </c>
      <c r="D30" s="67" t="s">
        <v>340</v>
      </c>
      <c r="E30" s="94"/>
      <c r="F30" s="83">
        <v>166019.75</v>
      </c>
    </row>
    <row r="31" spans="3:6" ht="17.25">
      <c r="C31" s="83">
        <v>348000</v>
      </c>
      <c r="D31" s="67" t="s">
        <v>90</v>
      </c>
      <c r="E31" s="94">
        <v>90</v>
      </c>
      <c r="F31" s="83">
        <v>143500</v>
      </c>
    </row>
    <row r="32" spans="3:6" ht="17.25">
      <c r="C32" s="83">
        <v>2328600</v>
      </c>
      <c r="D32" s="67" t="s">
        <v>393</v>
      </c>
      <c r="E32" s="94"/>
      <c r="F32" s="83">
        <v>0</v>
      </c>
    </row>
    <row r="33" spans="3:6" ht="17.25">
      <c r="C33" s="83">
        <v>0</v>
      </c>
      <c r="D33" s="67" t="s">
        <v>385</v>
      </c>
      <c r="E33" s="94"/>
      <c r="F33" s="83"/>
    </row>
    <row r="34" spans="3:6" ht="17.25">
      <c r="C34" s="83">
        <v>0</v>
      </c>
      <c r="D34" s="67" t="s">
        <v>384</v>
      </c>
      <c r="E34" s="85"/>
      <c r="F34" s="83"/>
    </row>
    <row r="35" spans="3:6" ht="17.25">
      <c r="C35" s="95">
        <f>SUM(C21:C34)</f>
        <v>8205158.57</v>
      </c>
      <c r="E35" s="85"/>
      <c r="F35" s="95">
        <f>SUM(F21:F34)</f>
        <v>312120.93</v>
      </c>
    </row>
    <row r="36" spans="3:6" ht="18" thickBot="1">
      <c r="C36" s="89">
        <f>SUM(C35,C20)</f>
        <v>19140785.450000003</v>
      </c>
      <c r="D36" s="67" t="s">
        <v>34</v>
      </c>
      <c r="E36" s="96"/>
      <c r="F36" s="90">
        <f>SUM(F35,F20)</f>
        <v>1646908.13</v>
      </c>
    </row>
    <row r="37" spans="3:6" ht="18" thickTop="1">
      <c r="C37" s="91"/>
      <c r="E37" s="97"/>
      <c r="F37" s="91"/>
    </row>
    <row r="38" spans="3:6" ht="17.25">
      <c r="C38" s="91"/>
      <c r="E38" s="97"/>
      <c r="F38" s="91"/>
    </row>
    <row r="39" spans="3:6" ht="17.25">
      <c r="C39" s="91"/>
      <c r="E39" s="97"/>
      <c r="F39" s="91"/>
    </row>
    <row r="40" spans="3:6" ht="17.25">
      <c r="C40" s="91"/>
      <c r="E40" s="97"/>
      <c r="F40" s="91"/>
    </row>
    <row r="41" spans="3:6" ht="17.25">
      <c r="C41" s="91"/>
      <c r="E41" s="97"/>
      <c r="F41" s="91"/>
    </row>
    <row r="42" spans="3:6" ht="17.25">
      <c r="C42" s="91"/>
      <c r="E42" s="97"/>
      <c r="F42" s="91"/>
    </row>
    <row r="43" spans="3:6" ht="17.25">
      <c r="C43" s="91"/>
      <c r="E43" s="97"/>
      <c r="F43" s="91"/>
    </row>
    <row r="44" spans="3:6" ht="17.25">
      <c r="C44" s="91"/>
      <c r="E44" s="97"/>
      <c r="F44" s="91"/>
    </row>
    <row r="45" spans="3:6" ht="17.25">
      <c r="C45" s="91"/>
      <c r="E45" s="97"/>
      <c r="F45" s="91"/>
    </row>
    <row r="46" spans="3:6" ht="17.25">
      <c r="C46" s="91"/>
      <c r="E46" s="97"/>
      <c r="F46" s="91"/>
    </row>
    <row r="47" spans="3:6" ht="17.25">
      <c r="C47" s="91"/>
      <c r="E47" s="97"/>
      <c r="F47" s="91"/>
    </row>
    <row r="48" spans="3:6" ht="17.25">
      <c r="C48" s="91"/>
      <c r="E48" s="97"/>
      <c r="F48" s="91"/>
    </row>
    <row r="49" spans="3:6" ht="17.25">
      <c r="C49" s="91"/>
      <c r="E49" s="97"/>
      <c r="F49" s="91"/>
    </row>
    <row r="50" spans="3:6" ht="17.25">
      <c r="C50" s="91"/>
      <c r="E50" s="97"/>
      <c r="F50" s="91"/>
    </row>
    <row r="51" spans="3:6" ht="17.25">
      <c r="C51" s="91"/>
      <c r="E51" s="97"/>
      <c r="F51" s="91"/>
    </row>
    <row r="52" spans="3:6" ht="18" thickBot="1">
      <c r="C52" s="91"/>
      <c r="E52" s="97"/>
      <c r="F52" s="91"/>
    </row>
    <row r="53" spans="2:6" ht="17.25" customHeight="1" thickTop="1">
      <c r="B53" s="471" t="s">
        <v>22</v>
      </c>
      <c r="C53" s="472"/>
      <c r="D53" s="98"/>
      <c r="E53" s="99"/>
      <c r="F53" s="73" t="s">
        <v>25</v>
      </c>
    </row>
    <row r="54" spans="2:6" ht="17.25" customHeight="1">
      <c r="B54" s="74" t="s">
        <v>23</v>
      </c>
      <c r="C54" s="76" t="s">
        <v>24</v>
      </c>
      <c r="D54" s="18" t="s">
        <v>16</v>
      </c>
      <c r="E54" s="75" t="s">
        <v>17</v>
      </c>
      <c r="F54" s="76" t="s">
        <v>24</v>
      </c>
    </row>
    <row r="55" spans="2:6" ht="17.25" customHeight="1" thickBot="1">
      <c r="B55" s="77" t="s">
        <v>9</v>
      </c>
      <c r="C55" s="80" t="s">
        <v>9</v>
      </c>
      <c r="D55" s="70"/>
      <c r="E55" s="79"/>
      <c r="F55" s="80" t="s">
        <v>9</v>
      </c>
    </row>
    <row r="56" spans="2:10" ht="17.25" customHeight="1" thickTop="1">
      <c r="B56" s="81"/>
      <c r="C56" s="83"/>
      <c r="D56" s="84" t="s">
        <v>35</v>
      </c>
      <c r="E56" s="94"/>
      <c r="F56" s="83"/>
      <c r="J56" s="100"/>
    </row>
    <row r="57" spans="2:10" ht="17.25" customHeight="1">
      <c r="B57" s="101">
        <v>542581.24</v>
      </c>
      <c r="C57" s="102">
        <v>238312.24</v>
      </c>
      <c r="D57" s="103" t="s">
        <v>36</v>
      </c>
      <c r="E57" s="104">
        <v>5000</v>
      </c>
      <c r="F57" s="102">
        <v>4516</v>
      </c>
      <c r="J57" s="105"/>
    </row>
    <row r="58" spans="2:11" ht="17.25" customHeight="1">
      <c r="B58" s="101">
        <v>3801432</v>
      </c>
      <c r="C58" s="102">
        <v>2379283</v>
      </c>
      <c r="D58" s="103" t="s">
        <v>37</v>
      </c>
      <c r="E58" s="104">
        <v>5100</v>
      </c>
      <c r="F58" s="102">
        <v>292130</v>
      </c>
      <c r="J58" s="67" t="s">
        <v>355</v>
      </c>
      <c r="K58" s="106">
        <f>C57+C58+C59+C60+C61+C63+C65+C67+C69+C71+C73+C75</f>
        <v>5145085.04</v>
      </c>
    </row>
    <row r="59" spans="2:10" ht="17.25" customHeight="1">
      <c r="B59" s="101">
        <v>110760</v>
      </c>
      <c r="C59" s="102">
        <v>73380</v>
      </c>
      <c r="D59" s="103" t="s">
        <v>38</v>
      </c>
      <c r="E59" s="104">
        <v>5120</v>
      </c>
      <c r="F59" s="102">
        <v>9300</v>
      </c>
      <c r="J59" s="105"/>
    </row>
    <row r="60" spans="2:10" ht="17.25" customHeight="1">
      <c r="B60" s="101">
        <v>908928</v>
      </c>
      <c r="C60" s="102">
        <v>592230</v>
      </c>
      <c r="D60" s="103" t="s">
        <v>39</v>
      </c>
      <c r="E60" s="104">
        <v>5130</v>
      </c>
      <c r="F60" s="102">
        <v>65760</v>
      </c>
      <c r="J60" s="105"/>
    </row>
    <row r="61" spans="2:10" ht="17.25" customHeight="1">
      <c r="B61" s="101">
        <v>2912182</v>
      </c>
      <c r="C61" s="102">
        <v>1284469</v>
      </c>
      <c r="D61" s="103" t="s">
        <v>40</v>
      </c>
      <c r="E61" s="104">
        <v>5200</v>
      </c>
      <c r="F61" s="102">
        <v>157370</v>
      </c>
      <c r="J61" s="105"/>
    </row>
    <row r="62" spans="2:10" ht="17.25" customHeight="1">
      <c r="B62" s="101">
        <v>35000</v>
      </c>
      <c r="C62" s="102">
        <v>0</v>
      </c>
      <c r="D62" s="103" t="s">
        <v>40</v>
      </c>
      <c r="E62" s="104">
        <v>6240</v>
      </c>
      <c r="F62" s="102">
        <v>0</v>
      </c>
      <c r="J62" s="105"/>
    </row>
    <row r="63" spans="2:12" ht="17.25" customHeight="1">
      <c r="B63" s="101">
        <v>610000</v>
      </c>
      <c r="C63" s="102">
        <v>429344</v>
      </c>
      <c r="D63" s="103" t="s">
        <v>41</v>
      </c>
      <c r="E63" s="104">
        <v>5250</v>
      </c>
      <c r="F63" s="102">
        <v>185820</v>
      </c>
      <c r="J63" s="105"/>
      <c r="K63" s="107"/>
      <c r="L63" s="106"/>
    </row>
    <row r="64" spans="2:12" ht="17.25" customHeight="1">
      <c r="B64" s="101">
        <v>2175000</v>
      </c>
      <c r="C64" s="102">
        <v>552377.11</v>
      </c>
      <c r="D64" s="103" t="s">
        <v>41</v>
      </c>
      <c r="E64" s="104">
        <v>6250</v>
      </c>
      <c r="F64" s="102">
        <v>65475</v>
      </c>
      <c r="J64" s="105"/>
      <c r="K64" s="107"/>
      <c r="L64" s="106"/>
    </row>
    <row r="65" spans="2:10" ht="17.25" customHeight="1">
      <c r="B65" s="101">
        <v>140000</v>
      </c>
      <c r="C65" s="102">
        <v>148066.8</v>
      </c>
      <c r="D65" s="103" t="s">
        <v>42</v>
      </c>
      <c r="E65" s="104">
        <v>5270</v>
      </c>
      <c r="F65" s="102">
        <v>20917.6</v>
      </c>
      <c r="J65" s="105"/>
    </row>
    <row r="66" spans="2:10" ht="17.25" customHeight="1">
      <c r="B66" s="101">
        <v>1313040</v>
      </c>
      <c r="C66" s="102">
        <v>232581.2</v>
      </c>
      <c r="D66" s="103" t="s">
        <v>42</v>
      </c>
      <c r="E66" s="104">
        <v>6270</v>
      </c>
      <c r="F66" s="102">
        <v>15685</v>
      </c>
      <c r="J66" s="105"/>
    </row>
    <row r="67" spans="2:10" ht="17.25" customHeight="1">
      <c r="B67" s="101"/>
      <c r="C67" s="102">
        <v>0</v>
      </c>
      <c r="D67" s="103" t="s">
        <v>43</v>
      </c>
      <c r="E67" s="104">
        <v>5300</v>
      </c>
      <c r="F67" s="102">
        <v>0</v>
      </c>
      <c r="J67" s="105"/>
    </row>
    <row r="68" spans="2:10" ht="17.25" customHeight="1">
      <c r="B68" s="101">
        <v>209000</v>
      </c>
      <c r="C68" s="102">
        <v>77500.97</v>
      </c>
      <c r="D68" s="103" t="s">
        <v>43</v>
      </c>
      <c r="E68" s="104">
        <v>6300</v>
      </c>
      <c r="F68" s="102">
        <v>27024.46</v>
      </c>
      <c r="J68" s="105"/>
    </row>
    <row r="69" spans="2:10" ht="17.25" customHeight="1">
      <c r="B69" s="101"/>
      <c r="C69" s="102">
        <v>0</v>
      </c>
      <c r="D69" s="103" t="s">
        <v>44</v>
      </c>
      <c r="E69" s="104">
        <v>5400</v>
      </c>
      <c r="F69" s="102">
        <v>0</v>
      </c>
      <c r="J69" s="105"/>
    </row>
    <row r="70" spans="2:10" ht="17.25" customHeight="1">
      <c r="B70" s="101">
        <v>1153640</v>
      </c>
      <c r="C70" s="102">
        <v>461400</v>
      </c>
      <c r="D70" s="103" t="s">
        <v>44</v>
      </c>
      <c r="E70" s="104">
        <v>6400</v>
      </c>
      <c r="F70" s="102">
        <v>0</v>
      </c>
      <c r="J70" s="105"/>
    </row>
    <row r="71" spans="2:10" ht="17.25" customHeight="1">
      <c r="B71" s="101"/>
      <c r="C71" s="102">
        <v>0</v>
      </c>
      <c r="D71" s="103" t="s">
        <v>45</v>
      </c>
      <c r="E71" s="104">
        <v>5450</v>
      </c>
      <c r="F71" s="102">
        <v>0</v>
      </c>
      <c r="J71" s="105"/>
    </row>
    <row r="72" spans="2:10" ht="17.25" customHeight="1">
      <c r="B72" s="101">
        <v>175250</v>
      </c>
      <c r="C72" s="102">
        <v>40500</v>
      </c>
      <c r="D72" s="103" t="s">
        <v>45</v>
      </c>
      <c r="E72" s="104">
        <v>6450</v>
      </c>
      <c r="F72" s="102">
        <v>29000</v>
      </c>
      <c r="J72" s="105"/>
    </row>
    <row r="73" spans="2:10" ht="17.25" customHeight="1">
      <c r="B73" s="101"/>
      <c r="C73" s="102">
        <v>0</v>
      </c>
      <c r="D73" s="103" t="s">
        <v>46</v>
      </c>
      <c r="E73" s="104">
        <v>5500</v>
      </c>
      <c r="F73" s="102">
        <v>0</v>
      </c>
      <c r="J73" s="105"/>
    </row>
    <row r="74" spans="2:10" ht="17.25" customHeight="1">
      <c r="B74" s="101">
        <v>1700000</v>
      </c>
      <c r="C74" s="102">
        <v>0</v>
      </c>
      <c r="D74" s="103" t="s">
        <v>46</v>
      </c>
      <c r="E74" s="104">
        <v>6500</v>
      </c>
      <c r="F74" s="102">
        <v>0</v>
      </c>
      <c r="J74" s="105"/>
    </row>
    <row r="75" spans="2:10" ht="17.25" customHeight="1">
      <c r="B75" s="101"/>
      <c r="C75" s="102">
        <v>0</v>
      </c>
      <c r="D75" s="103" t="s">
        <v>132</v>
      </c>
      <c r="E75" s="104">
        <v>5550</v>
      </c>
      <c r="F75" s="102">
        <v>0</v>
      </c>
      <c r="J75" s="105"/>
    </row>
    <row r="76" spans="2:10" ht="17.25" customHeight="1">
      <c r="B76" s="81">
        <v>80000</v>
      </c>
      <c r="C76" s="102">
        <v>24000</v>
      </c>
      <c r="D76" s="67" t="s">
        <v>132</v>
      </c>
      <c r="E76" s="94">
        <v>6550</v>
      </c>
      <c r="F76" s="83">
        <v>3000</v>
      </c>
      <c r="J76" s="105"/>
    </row>
    <row r="77" spans="2:10" ht="17.25" customHeight="1" thickBot="1">
      <c r="B77" s="88">
        <f>SUM(B57:B76)</f>
        <v>15866813.24</v>
      </c>
      <c r="C77" s="108">
        <f>SUM(C57:C76)</f>
        <v>6533444.32</v>
      </c>
      <c r="D77" s="109"/>
      <c r="E77" s="94"/>
      <c r="F77" s="90">
        <f>SUM(F57:F76)</f>
        <v>875998.0599999999</v>
      </c>
      <c r="J77" s="100"/>
    </row>
    <row r="78" spans="2:10" ht="17.25" customHeight="1" thickTop="1">
      <c r="B78" s="110"/>
      <c r="C78" s="111">
        <v>338860</v>
      </c>
      <c r="D78" s="112" t="s">
        <v>400</v>
      </c>
      <c r="E78" s="75">
        <v>700</v>
      </c>
      <c r="F78" s="113">
        <v>0</v>
      </c>
      <c r="J78" s="100"/>
    </row>
    <row r="79" spans="2:10" ht="17.25" customHeight="1">
      <c r="B79" s="110"/>
      <c r="C79" s="111">
        <v>0</v>
      </c>
      <c r="D79" s="112" t="s">
        <v>401</v>
      </c>
      <c r="E79" s="75"/>
      <c r="F79" s="113">
        <v>0</v>
      </c>
      <c r="J79" s="100"/>
    </row>
    <row r="80" spans="2:10" ht="17.25" customHeight="1">
      <c r="B80" s="110"/>
      <c r="C80" s="111">
        <v>3242300</v>
      </c>
      <c r="D80" s="112" t="s">
        <v>402</v>
      </c>
      <c r="E80" s="75">
        <v>3000</v>
      </c>
      <c r="F80" s="113">
        <v>399600</v>
      </c>
      <c r="J80" s="100"/>
    </row>
    <row r="81" spans="2:10" ht="17.25" customHeight="1">
      <c r="B81" s="110"/>
      <c r="C81" s="111">
        <v>249000</v>
      </c>
      <c r="D81" s="112" t="s">
        <v>403</v>
      </c>
      <c r="E81" s="75">
        <v>3000</v>
      </c>
      <c r="F81" s="113">
        <v>31000</v>
      </c>
      <c r="J81" s="100"/>
    </row>
    <row r="82" spans="2:10" ht="17.25" customHeight="1">
      <c r="B82" s="110"/>
      <c r="C82" s="111">
        <v>675527.1</v>
      </c>
      <c r="D82" s="112" t="s">
        <v>404</v>
      </c>
      <c r="E82" s="75"/>
      <c r="F82" s="113">
        <v>0</v>
      </c>
      <c r="J82" s="100"/>
    </row>
    <row r="83" spans="2:10" ht="17.25" customHeight="1">
      <c r="B83" s="110"/>
      <c r="C83" s="111">
        <v>20000</v>
      </c>
      <c r="D83" s="112" t="s">
        <v>462</v>
      </c>
      <c r="E83" s="75"/>
      <c r="F83" s="113">
        <v>0</v>
      </c>
      <c r="J83" s="100"/>
    </row>
    <row r="84" spans="2:6" ht="17.25" customHeight="1">
      <c r="B84" s="110"/>
      <c r="C84" s="111">
        <v>816579</v>
      </c>
      <c r="D84" s="112" t="s">
        <v>405</v>
      </c>
      <c r="E84" s="75"/>
      <c r="F84" s="113">
        <v>0</v>
      </c>
    </row>
    <row r="85" spans="2:6" ht="17.25" customHeight="1">
      <c r="B85" s="110"/>
      <c r="C85" s="111">
        <v>99850.52</v>
      </c>
      <c r="D85" s="112" t="s">
        <v>406</v>
      </c>
      <c r="E85" s="75">
        <v>600</v>
      </c>
      <c r="F85" s="113"/>
    </row>
    <row r="86" spans="2:6" ht="17.25" customHeight="1">
      <c r="B86" s="110"/>
      <c r="C86" s="111">
        <v>0</v>
      </c>
      <c r="D86" s="112" t="s">
        <v>407</v>
      </c>
      <c r="E86" s="75"/>
      <c r="F86" s="113">
        <v>0</v>
      </c>
    </row>
    <row r="87" spans="2:6" ht="17.25" customHeight="1">
      <c r="B87" s="93"/>
      <c r="C87" s="114">
        <v>101851.28</v>
      </c>
      <c r="D87" s="112" t="s">
        <v>513</v>
      </c>
      <c r="E87" s="94">
        <v>900</v>
      </c>
      <c r="F87" s="93">
        <v>1386.05</v>
      </c>
    </row>
    <row r="88" spans="2:6" ht="17.25" customHeight="1">
      <c r="B88" s="93"/>
      <c r="C88" s="114">
        <v>0</v>
      </c>
      <c r="D88" s="116" t="s">
        <v>426</v>
      </c>
      <c r="E88" s="94"/>
      <c r="F88" s="93">
        <v>0</v>
      </c>
    </row>
    <row r="89" spans="2:6" ht="17.25" customHeight="1">
      <c r="B89" s="115"/>
      <c r="C89" s="114">
        <v>2419600</v>
      </c>
      <c r="D89" s="116" t="s">
        <v>408</v>
      </c>
      <c r="E89" s="94"/>
      <c r="F89" s="83">
        <v>91000</v>
      </c>
    </row>
    <row r="90" spans="2:6" ht="17.25" customHeight="1">
      <c r="B90" s="115"/>
      <c r="C90" s="111">
        <v>378500</v>
      </c>
      <c r="D90" s="116" t="s">
        <v>409</v>
      </c>
      <c r="E90" s="117">
        <v>90</v>
      </c>
      <c r="F90" s="102">
        <v>30500</v>
      </c>
    </row>
    <row r="91" spans="3:6" ht="17.25" customHeight="1">
      <c r="C91" s="118">
        <f>SUM(C78:C90)</f>
        <v>8342067.899999999</v>
      </c>
      <c r="D91" s="103"/>
      <c r="E91" s="119"/>
      <c r="F91" s="120">
        <f>SUM(F78:F90)</f>
        <v>553486.05</v>
      </c>
    </row>
    <row r="92" spans="3:6" ht="17.25" customHeight="1">
      <c r="C92" s="95">
        <f>SUM(C91,C77)</f>
        <v>14875512.219999999</v>
      </c>
      <c r="D92" s="121" t="s">
        <v>103</v>
      </c>
      <c r="E92" s="115"/>
      <c r="F92" s="122">
        <f>SUM(F91,F77)</f>
        <v>1429484.1099999999</v>
      </c>
    </row>
    <row r="93" spans="3:6" ht="17.25" customHeight="1">
      <c r="C93" s="83">
        <f>C36-C92</f>
        <v>4265273.230000004</v>
      </c>
      <c r="D93" s="123" t="s">
        <v>144</v>
      </c>
      <c r="E93" s="115"/>
      <c r="F93" s="124">
        <f>F36-F92</f>
        <v>217424.02000000002</v>
      </c>
    </row>
    <row r="94" spans="3:11" ht="17.25" customHeight="1">
      <c r="C94" s="83"/>
      <c r="D94" s="121" t="s">
        <v>140</v>
      </c>
      <c r="E94" s="115"/>
      <c r="F94" s="83"/>
      <c r="K94" s="106"/>
    </row>
    <row r="95" spans="3:6" ht="17.25" customHeight="1">
      <c r="C95" s="83">
        <v>0</v>
      </c>
      <c r="D95" s="123" t="s">
        <v>145</v>
      </c>
      <c r="E95" s="115"/>
      <c r="F95" s="125"/>
    </row>
    <row r="96" spans="3:11" ht="17.25" customHeight="1" thickBot="1">
      <c r="C96" s="89">
        <f>C10+C93</f>
        <v>16151405.740000004</v>
      </c>
      <c r="D96" s="121" t="s">
        <v>141</v>
      </c>
      <c r="E96" s="115"/>
      <c r="F96" s="90">
        <f>F10+F93</f>
        <v>16151405.74</v>
      </c>
      <c r="J96" s="106">
        <f>F96</f>
        <v>16151405.74</v>
      </c>
      <c r="K96" s="106">
        <f>งบทดลอง!H16</f>
        <v>16151405.740000002</v>
      </c>
    </row>
    <row r="97" ht="17.25" customHeight="1" thickTop="1">
      <c r="K97" s="106">
        <f>K96-F96</f>
        <v>0</v>
      </c>
    </row>
    <row r="98" spans="10:11" ht="17.25" customHeight="1">
      <c r="J98" s="106"/>
      <c r="K98" s="107"/>
    </row>
    <row r="99" ht="17.25" customHeight="1">
      <c r="K99" s="106"/>
    </row>
    <row r="100" spans="2:6" ht="17.25" customHeight="1">
      <c r="B100" s="126"/>
      <c r="C100" s="22"/>
      <c r="D100" s="20"/>
      <c r="E100" s="20"/>
      <c r="F100" s="20"/>
    </row>
    <row r="101" spans="2:10" ht="17.25" customHeight="1">
      <c r="B101" s="126"/>
      <c r="C101" s="22"/>
      <c r="D101" s="20"/>
      <c r="E101" s="20"/>
      <c r="F101" s="20"/>
      <c r="J101" s="106">
        <f>J96-C96</f>
        <v>0</v>
      </c>
    </row>
    <row r="102" spans="2:6" ht="17.25" customHeight="1">
      <c r="B102" s="126"/>
      <c r="C102" s="22"/>
      <c r="D102" s="58"/>
      <c r="E102" s="58"/>
      <c r="F102" s="58"/>
    </row>
    <row r="103" spans="2:6" ht="17.25">
      <c r="B103" s="22"/>
      <c r="C103" s="22"/>
      <c r="D103" s="58"/>
      <c r="E103" s="22"/>
      <c r="F103" s="22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6"/>
  <sheetViews>
    <sheetView zoomScalePageLayoutView="0" workbookViewId="0" topLeftCell="A1">
      <pane ySplit="3195" topLeftCell="A17" activePane="topLeft" state="split"/>
      <selection pane="topLeft" activeCell="G10" sqref="G10"/>
      <selection pane="bottomLeft" activeCell="G10" sqref="G10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2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7" customWidth="1"/>
    <col min="14" max="16384" width="9.140625" style="1" customWidth="1"/>
  </cols>
  <sheetData>
    <row r="1" spans="1:11" ht="25.5" customHeight="1">
      <c r="A1" s="477" t="s">
        <v>72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</row>
    <row r="2" spans="1:11" ht="25.5" customHeight="1">
      <c r="A2" s="477" t="s">
        <v>88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</row>
    <row r="3" spans="1:11" ht="25.5" customHeight="1">
      <c r="A3" s="478" t="s">
        <v>560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ht="12" customHeight="1"/>
    <row r="5" spans="1:10" ht="18.75">
      <c r="A5" s="74"/>
      <c r="B5" s="76"/>
      <c r="C5" s="479" t="s">
        <v>73</v>
      </c>
      <c r="D5" s="476"/>
      <c r="E5" s="475" t="s">
        <v>20</v>
      </c>
      <c r="F5" s="475"/>
      <c r="G5" s="480" t="s">
        <v>18</v>
      </c>
      <c r="H5" s="480"/>
      <c r="I5" s="476" t="s">
        <v>74</v>
      </c>
      <c r="J5" s="476"/>
    </row>
    <row r="6" spans="1:10" ht="18.75">
      <c r="A6" s="17" t="s">
        <v>16</v>
      </c>
      <c r="B6" s="75" t="s">
        <v>17</v>
      </c>
      <c r="C6" s="473" t="s">
        <v>561</v>
      </c>
      <c r="D6" s="474"/>
      <c r="E6" s="475" t="s">
        <v>75</v>
      </c>
      <c r="F6" s="475"/>
      <c r="G6" s="475" t="s">
        <v>76</v>
      </c>
      <c r="H6" s="475"/>
      <c r="I6" s="476" t="s">
        <v>574</v>
      </c>
      <c r="J6" s="476"/>
    </row>
    <row r="7" spans="1:10" ht="18.75">
      <c r="A7" s="131"/>
      <c r="B7" s="132"/>
      <c r="C7" s="128" t="s">
        <v>12</v>
      </c>
      <c r="D7" s="129" t="s">
        <v>13</v>
      </c>
      <c r="E7" s="245" t="s">
        <v>12</v>
      </c>
      <c r="F7" s="245" t="s">
        <v>13</v>
      </c>
      <c r="G7" s="130" t="s">
        <v>12</v>
      </c>
      <c r="H7" s="130" t="s">
        <v>13</v>
      </c>
      <c r="I7" s="129" t="s">
        <v>12</v>
      </c>
      <c r="J7" s="129" t="s">
        <v>13</v>
      </c>
    </row>
    <row r="8" spans="1:10" ht="18.75">
      <c r="A8" s="133" t="s">
        <v>69</v>
      </c>
      <c r="B8" s="134">
        <v>10</v>
      </c>
      <c r="C8" s="135">
        <v>290</v>
      </c>
      <c r="D8" s="135"/>
      <c r="E8" s="246"/>
      <c r="F8" s="246"/>
      <c r="G8" s="136"/>
      <c r="H8" s="136">
        <v>290</v>
      </c>
      <c r="I8" s="136">
        <f>SUM(C8+E8+G8-D8-F8-H8)</f>
        <v>0</v>
      </c>
      <c r="J8" s="136"/>
    </row>
    <row r="9" spans="1:10" ht="18.75">
      <c r="A9" s="133" t="s">
        <v>147</v>
      </c>
      <c r="B9" s="134">
        <v>20</v>
      </c>
      <c r="C9" s="135">
        <v>8243445.55</v>
      </c>
      <c r="D9" s="135"/>
      <c r="E9" s="246"/>
      <c r="F9" s="246"/>
      <c r="G9" s="136">
        <v>1333038.25</v>
      </c>
      <c r="H9" s="136">
        <v>181193</v>
      </c>
      <c r="I9" s="136">
        <f aca="true" t="shared" si="0" ref="I9:I33">SUM(C9+E9+G9-D9-F9-H9)</f>
        <v>9395290.8</v>
      </c>
      <c r="J9" s="136"/>
    </row>
    <row r="10" spans="1:13" ht="18.75">
      <c r="A10" s="133" t="s">
        <v>382</v>
      </c>
      <c r="B10" s="134">
        <v>22</v>
      </c>
      <c r="C10" s="95">
        <v>7374049.37</v>
      </c>
      <c r="D10" s="95"/>
      <c r="E10" s="247"/>
      <c r="F10" s="247"/>
      <c r="G10" s="118">
        <v>3036.5</v>
      </c>
      <c r="H10" s="118">
        <v>1103187.48</v>
      </c>
      <c r="I10" s="136">
        <f t="shared" si="0"/>
        <v>6273898.390000001</v>
      </c>
      <c r="J10" s="136"/>
      <c r="M10" s="7">
        <f>SUM(I9:I12)</f>
        <v>16151405.740000002</v>
      </c>
    </row>
    <row r="11" spans="1:10" ht="18.75">
      <c r="A11" s="133" t="s">
        <v>126</v>
      </c>
      <c r="B11" s="134">
        <v>22</v>
      </c>
      <c r="C11" s="95">
        <v>316196.8</v>
      </c>
      <c r="D11" s="95"/>
      <c r="E11" s="247"/>
      <c r="F11" s="247"/>
      <c r="G11" s="118">
        <v>166019.75</v>
      </c>
      <c r="H11" s="118"/>
      <c r="I11" s="136">
        <f>SUM(C11+E11+G11-D11-F11-H11)</f>
        <v>482216.55</v>
      </c>
      <c r="J11" s="136"/>
    </row>
    <row r="12" spans="1:10" ht="18.75">
      <c r="A12" s="133" t="s">
        <v>127</v>
      </c>
      <c r="B12" s="134">
        <v>22</v>
      </c>
      <c r="C12" s="95">
        <v>0</v>
      </c>
      <c r="D12" s="95"/>
      <c r="E12" s="247"/>
      <c r="F12" s="247"/>
      <c r="G12" s="118"/>
      <c r="H12" s="118"/>
      <c r="I12" s="136">
        <f>SUM(C12+E12+G12-D12-F12-H12)</f>
        <v>0</v>
      </c>
      <c r="J12" s="136"/>
    </row>
    <row r="13" spans="1:10" ht="18.75">
      <c r="A13" s="133" t="s">
        <v>424</v>
      </c>
      <c r="B13" s="134">
        <v>21</v>
      </c>
      <c r="C13" s="95">
        <v>0</v>
      </c>
      <c r="D13" s="95"/>
      <c r="E13" s="247"/>
      <c r="F13" s="247"/>
      <c r="G13" s="118"/>
      <c r="H13" s="118"/>
      <c r="I13" s="136">
        <f>SUM(C13+E13+G13-D13-F13-H13)</f>
        <v>0</v>
      </c>
      <c r="J13" s="136"/>
    </row>
    <row r="14" spans="1:10" ht="18.75">
      <c r="A14" s="133" t="s">
        <v>314</v>
      </c>
      <c r="B14" s="134">
        <v>90</v>
      </c>
      <c r="C14" s="95">
        <v>0</v>
      </c>
      <c r="D14" s="95"/>
      <c r="E14" s="247"/>
      <c r="F14" s="247"/>
      <c r="G14" s="118"/>
      <c r="H14" s="118"/>
      <c r="I14" s="136">
        <f>SUM(C14+E14+G14-D14-F14-H14)</f>
        <v>0</v>
      </c>
      <c r="J14" s="136"/>
    </row>
    <row r="15" spans="1:10" ht="18.75">
      <c r="A15" s="133" t="s">
        <v>315</v>
      </c>
      <c r="B15" s="134"/>
      <c r="C15" s="95">
        <v>712696</v>
      </c>
      <c r="D15" s="95"/>
      <c r="E15" s="247"/>
      <c r="F15" s="247"/>
      <c r="G15" s="118"/>
      <c r="H15" s="118"/>
      <c r="I15" s="136">
        <f t="shared" si="0"/>
        <v>712696</v>
      </c>
      <c r="J15" s="136"/>
    </row>
    <row r="16" spans="1:11" ht="18.75">
      <c r="A16" s="133" t="s">
        <v>91</v>
      </c>
      <c r="B16" s="134">
        <v>90</v>
      </c>
      <c r="C16" s="95">
        <v>143500</v>
      </c>
      <c r="D16" s="95"/>
      <c r="E16" s="247"/>
      <c r="F16" s="247">
        <v>143500</v>
      </c>
      <c r="G16" s="118">
        <v>30500</v>
      </c>
      <c r="H16" s="118"/>
      <c r="I16" s="136">
        <f t="shared" si="0"/>
        <v>30500</v>
      </c>
      <c r="J16" s="136"/>
      <c r="K16" s="1">
        <v>3</v>
      </c>
    </row>
    <row r="17" spans="1:10" ht="18.75">
      <c r="A17" s="133" t="s">
        <v>437</v>
      </c>
      <c r="B17" s="134"/>
      <c r="C17" s="95">
        <v>2346</v>
      </c>
      <c r="D17" s="95"/>
      <c r="E17" s="247"/>
      <c r="F17" s="247"/>
      <c r="G17" s="118"/>
      <c r="H17" s="118"/>
      <c r="I17" s="136">
        <f t="shared" si="0"/>
        <v>2346</v>
      </c>
      <c r="J17" s="136"/>
    </row>
    <row r="18" spans="1:10" ht="18.75">
      <c r="A18" s="133" t="s">
        <v>356</v>
      </c>
      <c r="B18" s="134">
        <v>704</v>
      </c>
      <c r="C18" s="95">
        <v>1280600</v>
      </c>
      <c r="D18" s="95"/>
      <c r="E18" s="247"/>
      <c r="F18" s="247"/>
      <c r="G18" s="118">
        <v>91000</v>
      </c>
      <c r="H18" s="118"/>
      <c r="I18" s="136">
        <f t="shared" si="0"/>
        <v>1371600</v>
      </c>
      <c r="J18" s="136"/>
    </row>
    <row r="19" spans="1:10" ht="18.75">
      <c r="A19" s="133" t="s">
        <v>77</v>
      </c>
      <c r="B19" s="134">
        <v>0</v>
      </c>
      <c r="C19" s="95">
        <v>233796.24</v>
      </c>
      <c r="D19" s="95"/>
      <c r="E19" s="247"/>
      <c r="F19" s="247"/>
      <c r="G19" s="118">
        <v>4516</v>
      </c>
      <c r="H19" s="118"/>
      <c r="I19" s="136">
        <f t="shared" si="0"/>
        <v>238312.24</v>
      </c>
      <c r="J19" s="136"/>
    </row>
    <row r="20" spans="1:10" ht="18.75">
      <c r="A20" s="133" t="s">
        <v>58</v>
      </c>
      <c r="B20" s="134">
        <v>100</v>
      </c>
      <c r="C20" s="95">
        <v>2087153</v>
      </c>
      <c r="D20" s="95"/>
      <c r="E20" s="247"/>
      <c r="F20" s="247"/>
      <c r="G20" s="118">
        <v>292130</v>
      </c>
      <c r="H20" s="118"/>
      <c r="I20" s="136">
        <f t="shared" si="0"/>
        <v>2379283</v>
      </c>
      <c r="J20" s="136"/>
    </row>
    <row r="21" spans="1:10" ht="18.75">
      <c r="A21" s="133" t="s">
        <v>59</v>
      </c>
      <c r="B21" s="134">
        <v>120</v>
      </c>
      <c r="C21" s="95">
        <v>64080</v>
      </c>
      <c r="D21" s="95"/>
      <c r="E21" s="247"/>
      <c r="F21" s="247"/>
      <c r="G21" s="118">
        <v>9300</v>
      </c>
      <c r="H21" s="118"/>
      <c r="I21" s="136">
        <f t="shared" si="0"/>
        <v>73380</v>
      </c>
      <c r="J21" s="136"/>
    </row>
    <row r="22" spans="1:10" ht="18.75">
      <c r="A22" s="137" t="s">
        <v>60</v>
      </c>
      <c r="B22" s="138">
        <v>130</v>
      </c>
      <c r="C22" s="139">
        <v>526470</v>
      </c>
      <c r="D22" s="139"/>
      <c r="E22" s="248"/>
      <c r="F22" s="248"/>
      <c r="G22" s="118">
        <v>65760</v>
      </c>
      <c r="H22" s="140"/>
      <c r="I22" s="136">
        <f t="shared" si="0"/>
        <v>592230</v>
      </c>
      <c r="J22" s="136"/>
    </row>
    <row r="23" spans="1:10" ht="18.75">
      <c r="A23" s="133" t="s">
        <v>61</v>
      </c>
      <c r="B23" s="134">
        <v>200</v>
      </c>
      <c r="C23" s="95">
        <v>1127099</v>
      </c>
      <c r="D23" s="95"/>
      <c r="E23" s="247"/>
      <c r="F23" s="247"/>
      <c r="G23" s="118">
        <v>157370</v>
      </c>
      <c r="H23" s="118"/>
      <c r="I23" s="136">
        <f t="shared" si="0"/>
        <v>1284469</v>
      </c>
      <c r="J23" s="136"/>
    </row>
    <row r="24" spans="1:10" ht="18.75">
      <c r="A24" s="133" t="s">
        <v>62</v>
      </c>
      <c r="B24" s="134">
        <v>250</v>
      </c>
      <c r="C24" s="95">
        <v>730426.11</v>
      </c>
      <c r="D24" s="95"/>
      <c r="E24" s="247">
        <v>143500</v>
      </c>
      <c r="F24" s="247"/>
      <c r="G24" s="118">
        <v>107795</v>
      </c>
      <c r="H24" s="118"/>
      <c r="I24" s="136">
        <f t="shared" si="0"/>
        <v>981721.11</v>
      </c>
      <c r="J24" s="136"/>
    </row>
    <row r="25" spans="1:10" ht="18.75">
      <c r="A25" s="133" t="s">
        <v>63</v>
      </c>
      <c r="B25" s="134">
        <v>270</v>
      </c>
      <c r="C25" s="95">
        <v>344045.4</v>
      </c>
      <c r="D25" s="95"/>
      <c r="E25" s="247"/>
      <c r="F25" s="247"/>
      <c r="G25" s="118">
        <v>36602.6</v>
      </c>
      <c r="H25" s="118"/>
      <c r="I25" s="136">
        <f t="shared" si="0"/>
        <v>380648</v>
      </c>
      <c r="J25" s="136"/>
    </row>
    <row r="26" spans="1:10" ht="18.75">
      <c r="A26" s="133" t="s">
        <v>64</v>
      </c>
      <c r="B26" s="134">
        <v>300</v>
      </c>
      <c r="C26" s="95">
        <v>50476.51</v>
      </c>
      <c r="D26" s="95"/>
      <c r="E26" s="247"/>
      <c r="F26" s="247"/>
      <c r="G26" s="118">
        <v>27039.46</v>
      </c>
      <c r="H26" s="118">
        <v>15</v>
      </c>
      <c r="I26" s="136">
        <f t="shared" si="0"/>
        <v>77500.97</v>
      </c>
      <c r="J26" s="136"/>
    </row>
    <row r="27" spans="1:10" ht="18.75">
      <c r="A27" s="133" t="s">
        <v>78</v>
      </c>
      <c r="B27" s="134">
        <v>400</v>
      </c>
      <c r="C27" s="95">
        <v>461400</v>
      </c>
      <c r="D27" s="95"/>
      <c r="E27" s="247"/>
      <c r="F27" s="247"/>
      <c r="G27" s="118"/>
      <c r="H27" s="118"/>
      <c r="I27" s="136">
        <f t="shared" si="0"/>
        <v>461400</v>
      </c>
      <c r="J27" s="136"/>
    </row>
    <row r="28" spans="1:10" ht="18.75">
      <c r="A28" s="133" t="s">
        <v>79</v>
      </c>
      <c r="B28" s="134">
        <v>450</v>
      </c>
      <c r="C28" s="95">
        <v>11500</v>
      </c>
      <c r="D28" s="95"/>
      <c r="E28" s="247"/>
      <c r="F28" s="247"/>
      <c r="G28" s="118">
        <v>29000</v>
      </c>
      <c r="H28" s="118"/>
      <c r="I28" s="136">
        <f t="shared" si="0"/>
        <v>40500</v>
      </c>
      <c r="J28" s="136"/>
    </row>
    <row r="29" spans="1:10" ht="18.75">
      <c r="A29" s="133" t="s">
        <v>80</v>
      </c>
      <c r="B29" s="134">
        <v>500</v>
      </c>
      <c r="C29" s="95">
        <v>0</v>
      </c>
      <c r="D29" s="95"/>
      <c r="E29" s="247"/>
      <c r="F29" s="247"/>
      <c r="G29" s="118"/>
      <c r="H29" s="118"/>
      <c r="I29" s="136">
        <f t="shared" si="0"/>
        <v>0</v>
      </c>
      <c r="J29" s="136"/>
    </row>
    <row r="30" spans="1:10" ht="18.75">
      <c r="A30" s="133" t="s">
        <v>136</v>
      </c>
      <c r="B30" s="134">
        <v>550</v>
      </c>
      <c r="C30" s="95">
        <v>21000</v>
      </c>
      <c r="D30" s="95"/>
      <c r="E30" s="247"/>
      <c r="F30" s="247"/>
      <c r="G30" s="118">
        <v>3000</v>
      </c>
      <c r="H30" s="118"/>
      <c r="I30" s="136">
        <f t="shared" si="0"/>
        <v>24000</v>
      </c>
      <c r="J30" s="136"/>
    </row>
    <row r="31" spans="1:10" ht="18.75">
      <c r="A31" s="133" t="s">
        <v>423</v>
      </c>
      <c r="B31" s="134"/>
      <c r="C31" s="95">
        <v>2841400</v>
      </c>
      <c r="D31" s="95">
        <v>0</v>
      </c>
      <c r="E31" s="247"/>
      <c r="F31" s="247"/>
      <c r="G31" s="118">
        <v>399600</v>
      </c>
      <c r="H31" s="118">
        <v>800</v>
      </c>
      <c r="I31" s="136">
        <f t="shared" si="0"/>
        <v>3240200</v>
      </c>
      <c r="J31" s="136"/>
    </row>
    <row r="32" spans="1:10" ht="18.75">
      <c r="A32" s="133" t="s">
        <v>335</v>
      </c>
      <c r="B32" s="134"/>
      <c r="C32" s="95">
        <v>218000</v>
      </c>
      <c r="D32" s="95"/>
      <c r="E32" s="247"/>
      <c r="F32" s="247"/>
      <c r="G32" s="118">
        <v>31000</v>
      </c>
      <c r="H32" s="118"/>
      <c r="I32" s="136">
        <f t="shared" si="0"/>
        <v>249000</v>
      </c>
      <c r="J32" s="136"/>
    </row>
    <row r="33" spans="1:10" ht="18.75">
      <c r="A33" s="133" t="s">
        <v>341</v>
      </c>
      <c r="B33" s="134"/>
      <c r="C33" s="95">
        <v>675527.1</v>
      </c>
      <c r="D33" s="95"/>
      <c r="E33" s="247"/>
      <c r="F33" s="247"/>
      <c r="G33" s="118"/>
      <c r="H33" s="118"/>
      <c r="I33" s="136">
        <f t="shared" si="0"/>
        <v>675527.1</v>
      </c>
      <c r="J33" s="136"/>
    </row>
    <row r="34" spans="1:10" ht="18.75">
      <c r="A34" s="141" t="s">
        <v>81</v>
      </c>
      <c r="B34" s="134">
        <v>821</v>
      </c>
      <c r="C34" s="95"/>
      <c r="D34" s="95">
        <v>14929639.68</v>
      </c>
      <c r="E34" s="247"/>
      <c r="F34" s="247"/>
      <c r="G34" s="118"/>
      <c r="H34" s="118">
        <v>1334787.2</v>
      </c>
      <c r="I34" s="118"/>
      <c r="J34" s="136">
        <f>SUM(D34+F34+H34-C34-E34-G34)</f>
        <v>16264426.879999999</v>
      </c>
    </row>
    <row r="35" spans="1:10" ht="18.75">
      <c r="A35" s="133" t="s">
        <v>461</v>
      </c>
      <c r="B35" s="134">
        <v>900</v>
      </c>
      <c r="C35" s="95"/>
      <c r="D35" s="95">
        <v>284369.48</v>
      </c>
      <c r="E35" s="247"/>
      <c r="F35" s="247"/>
      <c r="G35" s="118">
        <v>1386.05</v>
      </c>
      <c r="H35" s="118">
        <v>1801.18</v>
      </c>
      <c r="I35" s="118"/>
      <c r="J35" s="136">
        <f>SUM(D35+F35+H35-C35-E35-G35)</f>
        <v>284784.61</v>
      </c>
    </row>
    <row r="36" spans="1:10" ht="18.75">
      <c r="A36" s="133" t="s">
        <v>119</v>
      </c>
      <c r="B36" s="134">
        <v>600</v>
      </c>
      <c r="C36" s="95"/>
      <c r="D36" s="95">
        <v>0</v>
      </c>
      <c r="E36" s="247"/>
      <c r="F36" s="247"/>
      <c r="G36" s="118"/>
      <c r="H36" s="118"/>
      <c r="I36" s="118"/>
      <c r="J36" s="136">
        <f>SUM(D36+F36+H36-C36-E36-G36)</f>
        <v>0</v>
      </c>
    </row>
    <row r="37" spans="1:10" ht="18.75">
      <c r="A37" s="133" t="s">
        <v>148</v>
      </c>
      <c r="B37" s="134"/>
      <c r="C37" s="95"/>
      <c r="D37" s="95">
        <v>5483</v>
      </c>
      <c r="E37" s="247"/>
      <c r="F37" s="247"/>
      <c r="G37" s="118"/>
      <c r="H37" s="118"/>
      <c r="I37" s="118"/>
      <c r="J37" s="136">
        <f>SUM(D37+F37+H37-C37-E37-G37)</f>
        <v>5483</v>
      </c>
    </row>
    <row r="38" spans="1:10" ht="18.75">
      <c r="A38" s="133" t="s">
        <v>357</v>
      </c>
      <c r="B38" s="134"/>
      <c r="C38" s="95"/>
      <c r="D38" s="95">
        <v>0</v>
      </c>
      <c r="E38" s="247"/>
      <c r="F38" s="247"/>
      <c r="G38" s="118"/>
      <c r="H38" s="118"/>
      <c r="I38" s="118"/>
      <c r="J38" s="136">
        <f>SUM(D38+F38+H38-C38-E38-G38)</f>
        <v>0</v>
      </c>
    </row>
    <row r="39" spans="1:10" ht="18.75">
      <c r="A39" s="141" t="s">
        <v>86</v>
      </c>
      <c r="B39" s="134"/>
      <c r="C39" s="95"/>
      <c r="D39" s="95">
        <v>1541500</v>
      </c>
      <c r="E39" s="247"/>
      <c r="F39" s="247"/>
      <c r="G39" s="118"/>
      <c r="H39" s="118"/>
      <c r="I39" s="118">
        <v>0</v>
      </c>
      <c r="J39" s="136">
        <f>SUM(D39+F39+H39-C39-E39-G39-I39)</f>
        <v>1541500</v>
      </c>
    </row>
    <row r="40" spans="1:10" ht="18.75">
      <c r="A40" s="141" t="s">
        <v>395</v>
      </c>
      <c r="B40" s="134"/>
      <c r="C40" s="95"/>
      <c r="D40" s="95">
        <v>1028892.8</v>
      </c>
      <c r="E40" s="247"/>
      <c r="F40" s="247"/>
      <c r="G40" s="118"/>
      <c r="H40" s="118">
        <v>166019.75</v>
      </c>
      <c r="I40" s="118"/>
      <c r="J40" s="136">
        <f>SUM(D40+F40+H40-C40-E40-G40-I40)</f>
        <v>1194912.55</v>
      </c>
    </row>
    <row r="41" spans="1:10" ht="18.75">
      <c r="A41" s="141" t="s">
        <v>133</v>
      </c>
      <c r="B41" s="134">
        <v>700</v>
      </c>
      <c r="C41" s="95"/>
      <c r="D41" s="95">
        <v>4042094.95</v>
      </c>
      <c r="E41" s="247"/>
      <c r="F41" s="247"/>
      <c r="G41" s="118"/>
      <c r="H41" s="118"/>
      <c r="I41" s="118">
        <v>0</v>
      </c>
      <c r="J41" s="136">
        <f>SUM(D41+F41+H41-C41-E41-G41)</f>
        <v>4042094.95</v>
      </c>
    </row>
    <row r="42" spans="1:10" ht="18.75">
      <c r="A42" s="141" t="s">
        <v>112</v>
      </c>
      <c r="B42" s="134"/>
      <c r="C42" s="124"/>
      <c r="D42" s="124">
        <v>5633517.17</v>
      </c>
      <c r="E42" s="249"/>
      <c r="F42" s="249"/>
      <c r="G42" s="142"/>
      <c r="H42" s="142"/>
      <c r="I42" s="142"/>
      <c r="J42" s="136">
        <f>SUM(D42+F42+H42-C42-E42-G42)</f>
        <v>5633517.17</v>
      </c>
    </row>
    <row r="43" spans="1:13" ht="19.5" thickBot="1">
      <c r="A43" s="141"/>
      <c r="B43" s="134"/>
      <c r="C43" s="89">
        <f aca="true" t="shared" si="1" ref="C43:H43">SUM(C8:C42)</f>
        <v>27465497.08</v>
      </c>
      <c r="D43" s="89">
        <f t="shared" si="1"/>
        <v>27465497.08</v>
      </c>
      <c r="E43" s="250">
        <f t="shared" si="1"/>
        <v>143500</v>
      </c>
      <c r="F43" s="250">
        <f t="shared" si="1"/>
        <v>143500</v>
      </c>
      <c r="G43" s="108">
        <f t="shared" si="1"/>
        <v>2788093.61</v>
      </c>
      <c r="H43" s="108">
        <f t="shared" si="1"/>
        <v>2788093.61</v>
      </c>
      <c r="I43" s="108">
        <f>SUM(I8:I42)</f>
        <v>28966719.16</v>
      </c>
      <c r="J43" s="108">
        <f>SUM(J8:J42)</f>
        <v>28966719.159999996</v>
      </c>
      <c r="M43" s="7">
        <f>J43-I43</f>
        <v>0</v>
      </c>
    </row>
    <row r="44" spans="1:10" ht="19.5" thickTop="1">
      <c r="A44" s="100"/>
      <c r="B44" s="143"/>
      <c r="C44" s="91"/>
      <c r="D44" s="91"/>
      <c r="E44" s="105"/>
      <c r="F44" s="105"/>
      <c r="G44" s="105"/>
      <c r="H44" s="105"/>
      <c r="I44" s="105"/>
      <c r="J44" s="105"/>
    </row>
    <row r="45" spans="1:10" ht="18.75">
      <c r="A45" s="4"/>
      <c r="B45" s="4"/>
      <c r="C45" s="4"/>
      <c r="D45" s="4"/>
      <c r="E45" s="144"/>
      <c r="F45" s="144"/>
      <c r="G45" s="144"/>
      <c r="H45" s="144"/>
      <c r="I45" s="4"/>
      <c r="J45" s="4"/>
    </row>
    <row r="46" ht="18.75">
      <c r="C46" s="14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95"/>
  <sheetViews>
    <sheetView zoomScale="115" zoomScaleNormal="115" zoomScalePageLayoutView="0" workbookViewId="0" topLeftCell="A73">
      <selection activeCell="G10" sqref="G10"/>
    </sheetView>
  </sheetViews>
  <sheetFormatPr defaultColWidth="9.140625" defaultRowHeight="21.75"/>
  <cols>
    <col min="1" max="1" width="52.421875" style="67" customWidth="1"/>
    <col min="2" max="2" width="9.140625" style="145" customWidth="1"/>
    <col min="3" max="3" width="13.8515625" style="107" customWidth="1"/>
    <col min="4" max="4" width="13.8515625" style="290" customWidth="1"/>
    <col min="5" max="5" width="13.8515625" style="107" customWidth="1"/>
    <col min="6" max="16384" width="9.140625" style="67" customWidth="1"/>
  </cols>
  <sheetData>
    <row r="1" ht="17.25">
      <c r="E1" s="290" t="s">
        <v>157</v>
      </c>
    </row>
    <row r="2" spans="1:5" ht="17.25">
      <c r="A2" s="481" t="s">
        <v>88</v>
      </c>
      <c r="B2" s="481"/>
      <c r="C2" s="481"/>
      <c r="D2" s="481"/>
      <c r="E2" s="481"/>
    </row>
    <row r="3" spans="1:5" ht="17.25">
      <c r="A3" s="481" t="s">
        <v>158</v>
      </c>
      <c r="B3" s="481"/>
      <c r="C3" s="481"/>
      <c r="D3" s="481"/>
      <c r="E3" s="481"/>
    </row>
    <row r="4" spans="1:5" ht="17.25">
      <c r="A4" s="481" t="s">
        <v>564</v>
      </c>
      <c r="B4" s="481"/>
      <c r="C4" s="481"/>
      <c r="D4" s="481"/>
      <c r="E4" s="481"/>
    </row>
    <row r="5" ht="10.5" customHeight="1"/>
    <row r="6" spans="1:5" ht="17.25">
      <c r="A6" s="141"/>
      <c r="B6" s="146" t="s">
        <v>17</v>
      </c>
      <c r="C6" s="135" t="s">
        <v>23</v>
      </c>
      <c r="D6" s="136" t="s">
        <v>298</v>
      </c>
      <c r="E6" s="135" t="s">
        <v>25</v>
      </c>
    </row>
    <row r="7" spans="1:5" ht="17.25">
      <c r="A7" s="147" t="s">
        <v>159</v>
      </c>
      <c r="B7" s="148"/>
      <c r="C7" s="291"/>
      <c r="D7" s="292"/>
      <c r="E7" s="124"/>
    </row>
    <row r="8" spans="1:5" ht="17.25">
      <c r="A8" s="149" t="s">
        <v>160</v>
      </c>
      <c r="B8" s="150" t="s">
        <v>233</v>
      </c>
      <c r="C8" s="293"/>
      <c r="D8" s="294"/>
      <c r="E8" s="293"/>
    </row>
    <row r="9" spans="1:5" ht="17.25">
      <c r="A9" s="149" t="s">
        <v>161</v>
      </c>
      <c r="B9" s="150" t="s">
        <v>234</v>
      </c>
      <c r="C9" s="293">
        <v>15000</v>
      </c>
      <c r="D9" s="294">
        <v>15900</v>
      </c>
      <c r="E9" s="293">
        <v>200</v>
      </c>
    </row>
    <row r="10" spans="1:5" ht="17.25">
      <c r="A10" s="149" t="s">
        <v>162</v>
      </c>
      <c r="B10" s="150" t="s">
        <v>235</v>
      </c>
      <c r="C10" s="293">
        <v>63000</v>
      </c>
      <c r="D10" s="294">
        <v>61474.52</v>
      </c>
      <c r="E10" s="293">
        <v>1476.95</v>
      </c>
    </row>
    <row r="11" spans="1:5" ht="17.25">
      <c r="A11" s="149" t="s">
        <v>163</v>
      </c>
      <c r="B11" s="150" t="s">
        <v>236</v>
      </c>
      <c r="C11" s="293">
        <v>0</v>
      </c>
      <c r="D11" s="294"/>
      <c r="E11" s="293">
        <v>0</v>
      </c>
    </row>
    <row r="12" spans="1:5" ht="17.25">
      <c r="A12" s="149" t="s">
        <v>164</v>
      </c>
      <c r="B12" s="150" t="s">
        <v>237</v>
      </c>
      <c r="C12" s="293">
        <v>0</v>
      </c>
      <c r="D12" s="294"/>
      <c r="E12" s="293">
        <v>0</v>
      </c>
    </row>
    <row r="13" spans="1:5" ht="17.25">
      <c r="A13" s="149" t="s">
        <v>166</v>
      </c>
      <c r="B13" s="150" t="s">
        <v>238</v>
      </c>
      <c r="C13" s="293">
        <v>0</v>
      </c>
      <c r="D13" s="294"/>
      <c r="E13" s="293">
        <v>0</v>
      </c>
    </row>
    <row r="14" spans="1:5" ht="17.25">
      <c r="A14" s="151" t="s">
        <v>165</v>
      </c>
      <c r="B14" s="152" t="s">
        <v>239</v>
      </c>
      <c r="C14" s="295">
        <v>0</v>
      </c>
      <c r="D14" s="296"/>
      <c r="E14" s="139">
        <v>0</v>
      </c>
    </row>
    <row r="15" spans="1:5" ht="18.75">
      <c r="A15" s="153" t="s">
        <v>66</v>
      </c>
      <c r="B15" s="146"/>
      <c r="C15" s="297">
        <f>SUM(C8:C14)</f>
        <v>78000</v>
      </c>
      <c r="D15" s="297">
        <f>SUM(D8:D14)</f>
        <v>77374.51999999999</v>
      </c>
      <c r="E15" s="297">
        <f>SUM(E8:E14)</f>
        <v>1676.95</v>
      </c>
    </row>
    <row r="16" spans="1:5" ht="17.25">
      <c r="A16" s="147" t="s">
        <v>167</v>
      </c>
      <c r="B16" s="255" t="s">
        <v>240</v>
      </c>
      <c r="C16" s="83"/>
      <c r="D16" s="102"/>
      <c r="E16" s="124"/>
    </row>
    <row r="17" spans="1:5" ht="17.25">
      <c r="A17" s="149" t="s">
        <v>168</v>
      </c>
      <c r="B17" s="150" t="s">
        <v>241</v>
      </c>
      <c r="C17" s="293"/>
      <c r="D17" s="294"/>
      <c r="E17" s="293">
        <v>0</v>
      </c>
    </row>
    <row r="18" spans="1:5" ht="17.25">
      <c r="A18" s="149" t="s">
        <v>169</v>
      </c>
      <c r="B18" s="150" t="s">
        <v>242</v>
      </c>
      <c r="C18" s="293"/>
      <c r="D18" s="294"/>
      <c r="E18" s="293">
        <v>0</v>
      </c>
    </row>
    <row r="19" spans="1:5" ht="17.25">
      <c r="A19" s="149" t="s">
        <v>170</v>
      </c>
      <c r="B19" s="150" t="s">
        <v>243</v>
      </c>
      <c r="C19" s="293"/>
      <c r="D19" s="294"/>
      <c r="E19" s="293">
        <v>0</v>
      </c>
    </row>
    <row r="20" spans="1:5" ht="17.25">
      <c r="A20" s="149" t="s">
        <v>171</v>
      </c>
      <c r="B20" s="150" t="s">
        <v>244</v>
      </c>
      <c r="C20" s="293"/>
      <c r="D20" s="294"/>
      <c r="E20" s="293">
        <v>0</v>
      </c>
    </row>
    <row r="21" spans="1:5" ht="17.25">
      <c r="A21" s="149" t="s">
        <v>172</v>
      </c>
      <c r="B21" s="150" t="s">
        <v>245</v>
      </c>
      <c r="C21" s="293"/>
      <c r="D21" s="294">
        <v>557</v>
      </c>
      <c r="E21" s="293">
        <v>40</v>
      </c>
    </row>
    <row r="22" spans="1:5" ht="17.25">
      <c r="A22" s="149" t="s">
        <v>173</v>
      </c>
      <c r="B22" s="150" t="s">
        <v>246</v>
      </c>
      <c r="C22" s="293"/>
      <c r="D22" s="294"/>
      <c r="E22" s="293">
        <v>0</v>
      </c>
    </row>
    <row r="23" spans="1:5" ht="17.25">
      <c r="A23" s="149" t="s">
        <v>174</v>
      </c>
      <c r="B23" s="150" t="s">
        <v>247</v>
      </c>
      <c r="C23" s="293"/>
      <c r="D23" s="294">
        <v>1500</v>
      </c>
      <c r="E23" s="293">
        <v>0</v>
      </c>
    </row>
    <row r="24" spans="1:5" ht="17.25">
      <c r="A24" s="149" t="s">
        <v>175</v>
      </c>
      <c r="B24" s="150" t="s">
        <v>248</v>
      </c>
      <c r="C24" s="293"/>
      <c r="D24" s="294"/>
      <c r="E24" s="293">
        <v>0</v>
      </c>
    </row>
    <row r="25" spans="1:5" ht="17.25">
      <c r="A25" s="300" t="s">
        <v>176</v>
      </c>
      <c r="B25" s="150"/>
      <c r="C25" s="293"/>
      <c r="D25" s="294"/>
      <c r="E25" s="293">
        <v>0</v>
      </c>
    </row>
    <row r="26" spans="1:5" ht="17.25">
      <c r="A26" s="149" t="s">
        <v>177</v>
      </c>
      <c r="B26" s="150" t="s">
        <v>249</v>
      </c>
      <c r="C26" s="293"/>
      <c r="D26" s="294"/>
      <c r="E26" s="293">
        <v>0</v>
      </c>
    </row>
    <row r="27" spans="1:5" ht="17.25">
      <c r="A27" s="149" t="s">
        <v>178</v>
      </c>
      <c r="B27" s="150" t="s">
        <v>250</v>
      </c>
      <c r="C27" s="293">
        <v>200</v>
      </c>
      <c r="D27" s="294">
        <v>160</v>
      </c>
      <c r="E27" s="293">
        <v>0</v>
      </c>
    </row>
    <row r="28" spans="1:5" ht="17.25">
      <c r="A28" s="149" t="s">
        <v>179</v>
      </c>
      <c r="B28" s="150"/>
      <c r="C28" s="293"/>
      <c r="D28" s="294"/>
      <c r="E28" s="293">
        <v>0</v>
      </c>
    </row>
    <row r="29" spans="1:5" ht="17.25">
      <c r="A29" s="149" t="s">
        <v>180</v>
      </c>
      <c r="B29" s="150" t="s">
        <v>251</v>
      </c>
      <c r="C29" s="293"/>
      <c r="D29" s="294"/>
      <c r="E29" s="293">
        <v>0</v>
      </c>
    </row>
    <row r="30" spans="1:5" ht="17.25">
      <c r="A30" s="149" t="s">
        <v>181</v>
      </c>
      <c r="B30" s="150" t="s">
        <v>252</v>
      </c>
      <c r="C30" s="293"/>
      <c r="D30" s="294"/>
      <c r="E30" s="293">
        <v>0</v>
      </c>
    </row>
    <row r="31" spans="1:5" ht="17.25">
      <c r="A31" s="149" t="s">
        <v>182</v>
      </c>
      <c r="B31" s="150" t="s">
        <v>253</v>
      </c>
      <c r="C31" s="293"/>
      <c r="D31" s="294"/>
      <c r="E31" s="293">
        <v>0</v>
      </c>
    </row>
    <row r="32" spans="1:5" ht="17.25">
      <c r="A32" s="149" t="s">
        <v>183</v>
      </c>
      <c r="B32" s="150" t="s">
        <v>254</v>
      </c>
      <c r="C32" s="293"/>
      <c r="D32" s="294"/>
      <c r="E32" s="293">
        <v>0</v>
      </c>
    </row>
    <row r="33" spans="1:5" ht="17.25">
      <c r="A33" s="149" t="s">
        <v>184</v>
      </c>
      <c r="B33" s="150" t="s">
        <v>255</v>
      </c>
      <c r="C33" s="293"/>
      <c r="D33" s="294"/>
      <c r="E33" s="293">
        <v>0</v>
      </c>
    </row>
    <row r="34" spans="1:5" ht="17.25">
      <c r="A34" s="149" t="s">
        <v>186</v>
      </c>
      <c r="B34" s="150" t="s">
        <v>256</v>
      </c>
      <c r="C34" s="293"/>
      <c r="D34" s="294"/>
      <c r="E34" s="293">
        <v>0</v>
      </c>
    </row>
    <row r="35" spans="1:5" ht="17.25">
      <c r="A35" s="149" t="s">
        <v>185</v>
      </c>
      <c r="B35" s="150" t="s">
        <v>257</v>
      </c>
      <c r="C35" s="293">
        <v>500</v>
      </c>
      <c r="D35" s="294"/>
      <c r="E35" s="293">
        <v>0</v>
      </c>
    </row>
    <row r="36" spans="1:5" ht="17.25">
      <c r="A36" s="149" t="s">
        <v>187</v>
      </c>
      <c r="B36" s="150" t="s">
        <v>258</v>
      </c>
      <c r="C36" s="293"/>
      <c r="D36" s="294"/>
      <c r="E36" s="293">
        <v>0</v>
      </c>
    </row>
    <row r="37" spans="1:5" ht="17.25">
      <c r="A37" s="149" t="s">
        <v>188</v>
      </c>
      <c r="B37" s="150" t="s">
        <v>259</v>
      </c>
      <c r="C37" s="293"/>
      <c r="D37" s="294"/>
      <c r="E37" s="293">
        <v>0</v>
      </c>
    </row>
    <row r="38" spans="1:5" ht="17.25">
      <c r="A38" s="149" t="s">
        <v>189</v>
      </c>
      <c r="B38" s="150" t="s">
        <v>260</v>
      </c>
      <c r="C38" s="293">
        <v>45000</v>
      </c>
      <c r="D38" s="294">
        <v>15540</v>
      </c>
      <c r="E38" s="293">
        <v>0</v>
      </c>
    </row>
    <row r="39" spans="1:5" ht="17.25">
      <c r="A39" s="149" t="s">
        <v>190</v>
      </c>
      <c r="B39" s="150" t="s">
        <v>261</v>
      </c>
      <c r="C39" s="293"/>
      <c r="D39" s="294">
        <v>48.25</v>
      </c>
      <c r="E39" s="293">
        <v>12</v>
      </c>
    </row>
    <row r="40" spans="1:5" ht="17.25">
      <c r="A40" s="149" t="s">
        <v>191</v>
      </c>
      <c r="B40" s="150" t="s">
        <v>262</v>
      </c>
      <c r="C40" s="293">
        <v>5000</v>
      </c>
      <c r="D40" s="294"/>
      <c r="E40" s="293">
        <v>0</v>
      </c>
    </row>
    <row r="41" spans="1:5" ht="17.25">
      <c r="A41" s="149" t="s">
        <v>192</v>
      </c>
      <c r="B41" s="150" t="s">
        <v>263</v>
      </c>
      <c r="C41" s="293">
        <v>0</v>
      </c>
      <c r="D41" s="294"/>
      <c r="E41" s="293">
        <v>0</v>
      </c>
    </row>
    <row r="42" spans="1:5" ht="17.25">
      <c r="A42" s="149" t="s">
        <v>193</v>
      </c>
      <c r="B42" s="150" t="s">
        <v>264</v>
      </c>
      <c r="C42" s="293"/>
      <c r="D42" s="294"/>
      <c r="E42" s="293">
        <v>0</v>
      </c>
    </row>
    <row r="43" spans="1:5" ht="17.25">
      <c r="A43" s="149" t="s">
        <v>194</v>
      </c>
      <c r="B43" s="150"/>
      <c r="C43" s="293"/>
      <c r="D43" s="294"/>
      <c r="E43" s="293">
        <v>0</v>
      </c>
    </row>
    <row r="44" spans="1:5" ht="17.25">
      <c r="A44" s="149" t="s">
        <v>195</v>
      </c>
      <c r="B44" s="150" t="s">
        <v>265</v>
      </c>
      <c r="C44" s="293"/>
      <c r="D44" s="294"/>
      <c r="E44" s="293">
        <v>0</v>
      </c>
    </row>
    <row r="45" spans="1:5" ht="17.25">
      <c r="A45" s="149" t="s">
        <v>196</v>
      </c>
      <c r="B45" s="150" t="s">
        <v>266</v>
      </c>
      <c r="C45" s="293">
        <v>2000</v>
      </c>
      <c r="D45" s="294">
        <v>280</v>
      </c>
      <c r="E45" s="293">
        <v>20</v>
      </c>
    </row>
    <row r="46" spans="1:5" ht="17.25">
      <c r="A46" s="149" t="s">
        <v>197</v>
      </c>
      <c r="B46" s="150" t="s">
        <v>267</v>
      </c>
      <c r="C46" s="293"/>
      <c r="D46" s="294"/>
      <c r="E46" s="293">
        <v>0</v>
      </c>
    </row>
    <row r="47" spans="1:5" ht="17.25">
      <c r="A47" s="151" t="s">
        <v>198</v>
      </c>
      <c r="B47" s="150" t="s">
        <v>268</v>
      </c>
      <c r="C47" s="293"/>
      <c r="D47" s="294"/>
      <c r="E47" s="293">
        <v>0</v>
      </c>
    </row>
    <row r="48" spans="1:5" ht="17.25">
      <c r="A48" s="151" t="s">
        <v>399</v>
      </c>
      <c r="B48" s="255" t="s">
        <v>398</v>
      </c>
      <c r="C48" s="83"/>
      <c r="D48" s="102">
        <v>2700</v>
      </c>
      <c r="E48" s="139">
        <v>0</v>
      </c>
    </row>
    <row r="49" spans="1:5" ht="18.75">
      <c r="A49" s="153" t="s">
        <v>66</v>
      </c>
      <c r="B49" s="146"/>
      <c r="C49" s="297">
        <f>SUM(C17:C48)</f>
        <v>52700</v>
      </c>
      <c r="D49" s="297">
        <f>SUM(D17:D48)</f>
        <v>20785.25</v>
      </c>
      <c r="E49" s="297">
        <f>SUM(E17:E48)</f>
        <v>72</v>
      </c>
    </row>
    <row r="50" spans="1:5" ht="17.25">
      <c r="A50" s="147" t="s">
        <v>199</v>
      </c>
      <c r="B50" s="148"/>
      <c r="C50" s="291"/>
      <c r="D50" s="292"/>
      <c r="E50" s="124"/>
    </row>
    <row r="51" spans="1:5" ht="17.25">
      <c r="A51" s="149" t="s">
        <v>200</v>
      </c>
      <c r="B51" s="150" t="s">
        <v>269</v>
      </c>
      <c r="C51" s="293"/>
      <c r="D51" s="294"/>
      <c r="E51" s="293">
        <v>0</v>
      </c>
    </row>
    <row r="52" spans="1:5" ht="17.25">
      <c r="A52" s="149" t="s">
        <v>201</v>
      </c>
      <c r="B52" s="150" t="s">
        <v>270</v>
      </c>
      <c r="C52" s="293"/>
      <c r="D52" s="294"/>
      <c r="E52" s="293">
        <v>0</v>
      </c>
    </row>
    <row r="53" spans="1:5" ht="17.25">
      <c r="A53" s="149" t="s">
        <v>202</v>
      </c>
      <c r="B53" s="150" t="s">
        <v>271</v>
      </c>
      <c r="C53" s="293">
        <v>35000</v>
      </c>
      <c r="D53" s="294">
        <v>45691.06</v>
      </c>
      <c r="E53" s="293">
        <v>0</v>
      </c>
    </row>
    <row r="54" spans="1:5" ht="17.25">
      <c r="A54" s="149" t="s">
        <v>203</v>
      </c>
      <c r="B54" s="150" t="s">
        <v>272</v>
      </c>
      <c r="C54" s="293"/>
      <c r="D54" s="294">
        <v>20000</v>
      </c>
      <c r="E54" s="293">
        <v>0</v>
      </c>
    </row>
    <row r="55" spans="1:5" ht="17.25">
      <c r="A55" s="151" t="s">
        <v>204</v>
      </c>
      <c r="B55" s="152" t="s">
        <v>273</v>
      </c>
      <c r="C55" s="295"/>
      <c r="D55" s="296"/>
      <c r="E55" s="139">
        <v>0</v>
      </c>
    </row>
    <row r="56" spans="1:5" ht="18.75">
      <c r="A56" s="153" t="s">
        <v>66</v>
      </c>
      <c r="B56" s="146"/>
      <c r="C56" s="297">
        <f>SUM(C51:C55)</f>
        <v>35000</v>
      </c>
      <c r="D56" s="297">
        <f>SUM(D51:D55)</f>
        <v>65691.06</v>
      </c>
      <c r="E56" s="297">
        <f>SUM(E51:E55)</f>
        <v>0</v>
      </c>
    </row>
    <row r="57" spans="1:5" ht="17.25">
      <c r="A57" s="147" t="s">
        <v>205</v>
      </c>
      <c r="B57" s="148" t="s">
        <v>274</v>
      </c>
      <c r="C57" s="291"/>
      <c r="D57" s="292"/>
      <c r="E57" s="124"/>
    </row>
    <row r="58" spans="1:5" ht="17.25">
      <c r="A58" s="149" t="s">
        <v>206</v>
      </c>
      <c r="B58" s="150" t="s">
        <v>275</v>
      </c>
      <c r="C58" s="293"/>
      <c r="D58" s="294"/>
      <c r="E58" s="293">
        <v>0</v>
      </c>
    </row>
    <row r="59" spans="1:5" ht="17.25">
      <c r="A59" s="149" t="s">
        <v>207</v>
      </c>
      <c r="B59" s="150" t="s">
        <v>276</v>
      </c>
      <c r="C59" s="293"/>
      <c r="D59" s="294"/>
      <c r="E59" s="293">
        <v>0</v>
      </c>
    </row>
    <row r="60" spans="1:5" ht="17.25">
      <c r="A60" s="151" t="s">
        <v>208</v>
      </c>
      <c r="B60" s="152" t="s">
        <v>277</v>
      </c>
      <c r="C60" s="295"/>
      <c r="D60" s="296"/>
      <c r="E60" s="139">
        <v>0</v>
      </c>
    </row>
    <row r="61" spans="1:5" ht="18.75">
      <c r="A61" s="129" t="s">
        <v>66</v>
      </c>
      <c r="B61" s="146"/>
      <c r="C61" s="297">
        <f>SUM(C58:C60)</f>
        <v>0</v>
      </c>
      <c r="D61" s="297">
        <f>SUM(D58:D60)</f>
        <v>0</v>
      </c>
      <c r="E61" s="297">
        <f>SUM(E58:E60)</f>
        <v>0</v>
      </c>
    </row>
    <row r="62" spans="1:5" ht="17.25">
      <c r="A62" s="154" t="s">
        <v>209</v>
      </c>
      <c r="B62" s="148"/>
      <c r="C62" s="291"/>
      <c r="D62" s="292"/>
      <c r="E62" s="124"/>
    </row>
    <row r="63" spans="1:5" ht="17.25">
      <c r="A63" s="149" t="s">
        <v>210</v>
      </c>
      <c r="B63" s="150" t="s">
        <v>278</v>
      </c>
      <c r="C63" s="293"/>
      <c r="D63" s="294"/>
      <c r="E63" s="293">
        <v>0</v>
      </c>
    </row>
    <row r="64" spans="1:5" ht="17.25">
      <c r="A64" s="149" t="s">
        <v>211</v>
      </c>
      <c r="B64" s="150" t="s">
        <v>279</v>
      </c>
      <c r="C64" s="293">
        <v>120000</v>
      </c>
      <c r="D64" s="294"/>
      <c r="E64" s="83">
        <v>0</v>
      </c>
    </row>
    <row r="65" spans="1:5" ht="17.25">
      <c r="A65" s="149" t="s">
        <v>212</v>
      </c>
      <c r="B65" s="150" t="s">
        <v>280</v>
      </c>
      <c r="C65" s="293"/>
      <c r="D65" s="294"/>
      <c r="E65" s="293">
        <v>0</v>
      </c>
    </row>
    <row r="66" spans="1:5" ht="17.25">
      <c r="A66" s="149" t="s">
        <v>213</v>
      </c>
      <c r="B66" s="150" t="s">
        <v>281</v>
      </c>
      <c r="C66" s="293"/>
      <c r="D66" s="294"/>
      <c r="E66" s="293">
        <v>0</v>
      </c>
    </row>
    <row r="67" spans="1:5" ht="17.25">
      <c r="A67" s="149" t="s">
        <v>214</v>
      </c>
      <c r="B67" s="150" t="s">
        <v>282</v>
      </c>
      <c r="C67" s="293"/>
      <c r="D67" s="294"/>
      <c r="E67" s="293">
        <v>0</v>
      </c>
    </row>
    <row r="68" spans="1:5" ht="17.25">
      <c r="A68" s="149" t="s">
        <v>215</v>
      </c>
      <c r="B68" s="150" t="s">
        <v>283</v>
      </c>
      <c r="C68" s="293"/>
      <c r="D68" s="294"/>
      <c r="E68" s="293">
        <v>0</v>
      </c>
    </row>
    <row r="69" spans="1:5" ht="17.25">
      <c r="A69" s="151" t="s">
        <v>216</v>
      </c>
      <c r="B69" s="152" t="s">
        <v>284</v>
      </c>
      <c r="C69" s="295">
        <v>25000</v>
      </c>
      <c r="D69" s="296"/>
      <c r="E69" s="139">
        <v>0</v>
      </c>
    </row>
    <row r="70" spans="1:5" ht="18.75">
      <c r="A70" s="153" t="s">
        <v>66</v>
      </c>
      <c r="B70" s="146"/>
      <c r="C70" s="297">
        <f>SUM(C63:C69)</f>
        <v>145000</v>
      </c>
      <c r="D70" s="297">
        <f>SUM(D63:D69)</f>
        <v>0</v>
      </c>
      <c r="E70" s="297">
        <f>SUM(E63:E69)</f>
        <v>0</v>
      </c>
    </row>
    <row r="71" spans="1:5" ht="17.25">
      <c r="A71" s="147" t="s">
        <v>217</v>
      </c>
      <c r="B71" s="148" t="s">
        <v>285</v>
      </c>
      <c r="C71" s="291"/>
      <c r="D71" s="292"/>
      <c r="E71" s="124"/>
    </row>
    <row r="72" spans="1:5" ht="17.25">
      <c r="A72" s="151" t="s">
        <v>218</v>
      </c>
      <c r="B72" s="152" t="s">
        <v>286</v>
      </c>
      <c r="C72" s="295"/>
      <c r="D72" s="296"/>
      <c r="E72" s="298"/>
    </row>
    <row r="73" spans="1:5" ht="18.75">
      <c r="A73" s="153" t="s">
        <v>66</v>
      </c>
      <c r="B73" s="146"/>
      <c r="C73" s="297">
        <f>SUM(C72)</f>
        <v>0</v>
      </c>
      <c r="D73" s="297">
        <f>SUM(D72)</f>
        <v>0</v>
      </c>
      <c r="E73" s="297">
        <f>SUM(E72)</f>
        <v>0</v>
      </c>
    </row>
    <row r="74" spans="1:5" ht="17.25">
      <c r="A74" s="299" t="s">
        <v>219</v>
      </c>
      <c r="B74" s="148" t="s">
        <v>287</v>
      </c>
      <c r="C74" s="291"/>
      <c r="D74" s="292"/>
      <c r="E74" s="124"/>
    </row>
    <row r="75" spans="1:5" ht="17.25">
      <c r="A75" s="155" t="s">
        <v>222</v>
      </c>
      <c r="B75" s="150" t="s">
        <v>288</v>
      </c>
      <c r="C75" s="293"/>
      <c r="D75" s="294">
        <v>0</v>
      </c>
      <c r="E75" s="293">
        <v>0</v>
      </c>
    </row>
    <row r="76" spans="1:5" ht="17.25">
      <c r="A76" s="155" t="s">
        <v>220</v>
      </c>
      <c r="B76" s="150"/>
      <c r="C76" s="293">
        <v>1350000</v>
      </c>
      <c r="D76" s="294">
        <v>978800.49</v>
      </c>
      <c r="E76" s="387">
        <v>117352.71</v>
      </c>
    </row>
    <row r="77" spans="1:5" ht="17.25">
      <c r="A77" s="155" t="s">
        <v>221</v>
      </c>
      <c r="B77" s="150"/>
      <c r="C77" s="293">
        <v>4550000</v>
      </c>
      <c r="D77" s="294">
        <v>2404259.4</v>
      </c>
      <c r="E77" s="387">
        <v>962797.69</v>
      </c>
    </row>
    <row r="78" spans="1:5" ht="17.25">
      <c r="A78" s="155" t="s">
        <v>223</v>
      </c>
      <c r="B78" s="150" t="s">
        <v>289</v>
      </c>
      <c r="C78" s="293">
        <v>25000</v>
      </c>
      <c r="D78" s="294">
        <v>37605.24</v>
      </c>
      <c r="E78" s="293">
        <v>14097.94</v>
      </c>
    </row>
    <row r="79" spans="1:5" ht="17.25">
      <c r="A79" s="155" t="s">
        <v>224</v>
      </c>
      <c r="B79" s="150" t="s">
        <v>290</v>
      </c>
      <c r="C79" s="293">
        <v>637000</v>
      </c>
      <c r="D79" s="294">
        <v>512101.03</v>
      </c>
      <c r="E79" s="387">
        <v>62755.99</v>
      </c>
    </row>
    <row r="80" spans="1:5" ht="17.25">
      <c r="A80" s="155" t="s">
        <v>225</v>
      </c>
      <c r="B80" s="150" t="s">
        <v>291</v>
      </c>
      <c r="C80" s="293">
        <v>1725000</v>
      </c>
      <c r="D80" s="294">
        <v>809523.03</v>
      </c>
      <c r="E80" s="387">
        <v>113930.01</v>
      </c>
    </row>
    <row r="81" spans="1:5" ht="17.25">
      <c r="A81" s="155" t="s">
        <v>226</v>
      </c>
      <c r="B81" s="150" t="s">
        <v>293</v>
      </c>
      <c r="C81" s="293"/>
      <c r="D81" s="294">
        <v>0</v>
      </c>
      <c r="E81" s="293"/>
    </row>
    <row r="82" spans="1:5" ht="17.25">
      <c r="A82" s="155" t="s">
        <v>529</v>
      </c>
      <c r="B82" s="150" t="s">
        <v>294</v>
      </c>
      <c r="C82" s="293">
        <v>375000</v>
      </c>
      <c r="D82" s="294">
        <v>256493</v>
      </c>
      <c r="E82" s="387">
        <v>47592</v>
      </c>
    </row>
    <row r="83" spans="1:5" ht="17.25">
      <c r="A83" s="155" t="s">
        <v>227</v>
      </c>
      <c r="B83" s="150" t="s">
        <v>292</v>
      </c>
      <c r="C83" s="293"/>
      <c r="D83" s="294"/>
      <c r="E83" s="293"/>
    </row>
    <row r="84" spans="1:5" ht="17.25">
      <c r="A84" s="155" t="s">
        <v>228</v>
      </c>
      <c r="B84" s="150" t="s">
        <v>295</v>
      </c>
      <c r="C84" s="293">
        <v>42000</v>
      </c>
      <c r="D84" s="294">
        <v>17867.11</v>
      </c>
      <c r="E84" s="387"/>
    </row>
    <row r="85" spans="1:5" ht="17.25">
      <c r="A85" s="155" t="s">
        <v>229</v>
      </c>
      <c r="B85" s="150" t="s">
        <v>296</v>
      </c>
      <c r="C85" s="293">
        <v>28000</v>
      </c>
      <c r="D85" s="294">
        <v>51849.81</v>
      </c>
      <c r="E85" s="387">
        <v>14511.91</v>
      </c>
    </row>
    <row r="86" spans="1:5" ht="17.25">
      <c r="A86" s="156" t="s">
        <v>230</v>
      </c>
      <c r="B86" s="152"/>
      <c r="C86" s="295"/>
      <c r="D86" s="296"/>
      <c r="E86" s="139">
        <v>0</v>
      </c>
    </row>
    <row r="87" spans="1:5" ht="18.75">
      <c r="A87" s="153" t="s">
        <v>66</v>
      </c>
      <c r="B87" s="146"/>
      <c r="C87" s="297">
        <f>SUM(C75:C86)</f>
        <v>8732000</v>
      </c>
      <c r="D87" s="297">
        <f>SUM(D75:D86)</f>
        <v>5068499.11</v>
      </c>
      <c r="E87" s="297">
        <f>SUM(E75:E86)</f>
        <v>1333038.2499999998</v>
      </c>
    </row>
    <row r="88" spans="1:5" ht="17.25">
      <c r="A88" s="147" t="s">
        <v>231</v>
      </c>
      <c r="B88" s="148"/>
      <c r="C88" s="291"/>
      <c r="D88" s="292"/>
      <c r="E88" s="124"/>
    </row>
    <row r="89" spans="1:5" ht="17.25">
      <c r="A89" s="149" t="s">
        <v>232</v>
      </c>
      <c r="B89" s="150">
        <v>2002</v>
      </c>
      <c r="C89" s="293">
        <v>6824300</v>
      </c>
      <c r="D89" s="294">
        <v>5703276.94</v>
      </c>
      <c r="E89" s="293"/>
    </row>
    <row r="90" spans="1:5" ht="17.25">
      <c r="A90" s="149" t="s">
        <v>1</v>
      </c>
      <c r="B90" s="152" t="s">
        <v>297</v>
      </c>
      <c r="C90" s="295"/>
      <c r="D90" s="294">
        <v>4954800</v>
      </c>
      <c r="E90" s="387"/>
    </row>
    <row r="91" spans="1:5" ht="17.25">
      <c r="A91" s="149" t="s">
        <v>338</v>
      </c>
      <c r="B91" s="152" t="s">
        <v>297</v>
      </c>
      <c r="C91" s="295"/>
      <c r="D91" s="296">
        <v>374000</v>
      </c>
      <c r="E91" s="387"/>
    </row>
    <row r="92" spans="1:5" ht="17.25">
      <c r="A92" s="149" t="s">
        <v>431</v>
      </c>
      <c r="B92" s="150" t="s">
        <v>297</v>
      </c>
      <c r="C92" s="293"/>
      <c r="D92" s="294"/>
      <c r="E92" s="293"/>
    </row>
    <row r="93" spans="1:5" ht="17.25">
      <c r="A93" s="149"/>
      <c r="B93" s="255"/>
      <c r="C93" s="83"/>
      <c r="D93" s="102"/>
      <c r="E93" s="139"/>
    </row>
    <row r="94" spans="1:5" ht="18.75">
      <c r="A94" s="153" t="s">
        <v>66</v>
      </c>
      <c r="B94" s="146"/>
      <c r="C94" s="297">
        <f>SUM(C89:C93)</f>
        <v>6824300</v>
      </c>
      <c r="D94" s="297">
        <f>SUM(D89:D93)</f>
        <v>11032076.940000001</v>
      </c>
      <c r="E94" s="297">
        <f>SUM(E89:E93)</f>
        <v>0</v>
      </c>
    </row>
    <row r="95" spans="1:5" ht="18.75">
      <c r="A95" s="157" t="s">
        <v>131</v>
      </c>
      <c r="B95" s="158"/>
      <c r="C95" s="297">
        <f>SUM(C15,C49,C56,C61,C70,C73,C87,C94)</f>
        <v>15867000</v>
      </c>
      <c r="D95" s="297">
        <f>SUM(D15,D49,D56,D61,D70,D73,D87,D94)</f>
        <v>16264426.880000003</v>
      </c>
      <c r="E95" s="297">
        <f>SUM(E15,E49,E56,E61,E70,E73,E87,E94)</f>
        <v>1334787.1999999997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"/>
  <sheetViews>
    <sheetView zoomScale="130" zoomScaleNormal="130" zoomScalePageLayoutView="0" workbookViewId="0" topLeftCell="D1">
      <selection activeCell="G10" sqref="G10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68" t="s">
        <v>88</v>
      </c>
      <c r="B1" s="468"/>
      <c r="C1" s="468"/>
      <c r="D1" s="468"/>
      <c r="E1" s="468"/>
      <c r="F1" s="468"/>
      <c r="G1" s="468"/>
      <c r="H1" s="468"/>
    </row>
    <row r="2" spans="1:8" ht="21">
      <c r="A2" s="468" t="s">
        <v>452</v>
      </c>
      <c r="B2" s="468"/>
      <c r="C2" s="468"/>
      <c r="D2" s="468"/>
      <c r="E2" s="468"/>
      <c r="F2" s="468"/>
      <c r="G2" s="468"/>
      <c r="H2" s="468"/>
    </row>
    <row r="4" spans="1:8" ht="18.75">
      <c r="A4" s="1" t="s">
        <v>460</v>
      </c>
      <c r="E4" s="289" t="s">
        <v>459</v>
      </c>
      <c r="F4" s="289" t="s">
        <v>457</v>
      </c>
      <c r="G4" s="289" t="s">
        <v>458</v>
      </c>
      <c r="H4" s="289" t="s">
        <v>138</v>
      </c>
    </row>
    <row r="5" spans="2:8" ht="18.75">
      <c r="B5" s="1" t="s">
        <v>453</v>
      </c>
      <c r="E5" s="203">
        <v>1386.05</v>
      </c>
      <c r="F5" s="203">
        <v>1618.63</v>
      </c>
      <c r="G5" s="203">
        <v>1386.05</v>
      </c>
      <c r="H5" s="203">
        <f>E5+F5-G5</f>
        <v>1618.6300000000003</v>
      </c>
    </row>
    <row r="6" spans="2:8" ht="18.75">
      <c r="B6" s="1" t="s">
        <v>67</v>
      </c>
      <c r="E6" s="203">
        <v>248915</v>
      </c>
      <c r="F6" s="203">
        <v>0</v>
      </c>
      <c r="G6" s="203">
        <v>0</v>
      </c>
      <c r="H6" s="203">
        <f>E6+F6-G6</f>
        <v>248915</v>
      </c>
    </row>
    <row r="7" spans="2:8" ht="18.75">
      <c r="B7" s="1" t="s">
        <v>454</v>
      </c>
      <c r="E7" s="203">
        <v>3370.65</v>
      </c>
      <c r="F7" s="203">
        <v>82.97</v>
      </c>
      <c r="G7" s="203">
        <v>0</v>
      </c>
      <c r="H7" s="203">
        <f>E7+F7-G7</f>
        <v>3453.62</v>
      </c>
    </row>
    <row r="8" spans="2:8" ht="18.75">
      <c r="B8" s="1" t="s">
        <v>455</v>
      </c>
      <c r="E8" s="203">
        <v>4044.78</v>
      </c>
      <c r="F8" s="203">
        <v>99.58</v>
      </c>
      <c r="G8" s="203">
        <v>0</v>
      </c>
      <c r="H8" s="203">
        <f>E8+F8-G8</f>
        <v>4144.360000000001</v>
      </c>
    </row>
    <row r="9" spans="2:8" ht="18.75">
      <c r="B9" s="1" t="s">
        <v>456</v>
      </c>
      <c r="E9" s="203">
        <v>26653</v>
      </c>
      <c r="F9" s="203">
        <v>0</v>
      </c>
      <c r="G9" s="203">
        <v>0</v>
      </c>
      <c r="H9" s="203">
        <f>E9+F9-G9</f>
        <v>26653</v>
      </c>
    </row>
    <row r="10" spans="4:8" ht="19.5" thickBot="1">
      <c r="D10" s="1" t="s">
        <v>66</v>
      </c>
      <c r="E10" s="32">
        <f>SUM(E5:E9)</f>
        <v>284369.48</v>
      </c>
      <c r="F10" s="32">
        <f>SUM(F5:F9)</f>
        <v>1801.18</v>
      </c>
      <c r="G10" s="32">
        <f>SUM(G5:G9)</f>
        <v>1386.05</v>
      </c>
      <c r="H10" s="32">
        <f>SUM(H5:H9)</f>
        <v>284784.61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X112"/>
  <sheetViews>
    <sheetView zoomScalePageLayoutView="0" workbookViewId="0" topLeftCell="C1">
      <pane ySplit="2670" topLeftCell="A29" activePane="bottomLeft" state="split"/>
      <selection pane="topLeft" activeCell="G10" sqref="G10"/>
      <selection pane="bottomLeft" activeCell="G10" sqref="G10"/>
    </sheetView>
  </sheetViews>
  <sheetFormatPr defaultColWidth="9.140625" defaultRowHeight="21.75"/>
  <cols>
    <col min="1" max="1" width="12.7109375" style="66" customWidth="1"/>
    <col min="2" max="2" width="10.00390625" style="66" customWidth="1"/>
    <col min="3" max="3" width="11.00390625" style="66" customWidth="1"/>
    <col min="4" max="4" width="10.57421875" style="66" customWidth="1"/>
    <col min="5" max="5" width="9.00390625" style="66" customWidth="1"/>
    <col min="6" max="6" width="5.00390625" style="66" customWidth="1"/>
    <col min="7" max="7" width="10.140625" style="66" customWidth="1"/>
    <col min="8" max="8" width="5.00390625" style="66" customWidth="1"/>
    <col min="9" max="9" width="8.28125" style="66" customWidth="1"/>
    <col min="10" max="10" width="9.00390625" style="66" customWidth="1"/>
    <col min="11" max="11" width="10.57421875" style="66" customWidth="1"/>
    <col min="12" max="12" width="6.28125" style="66" customWidth="1"/>
    <col min="13" max="13" width="5.28125" style="66" customWidth="1"/>
    <col min="14" max="14" width="10.140625" style="66" customWidth="1"/>
    <col min="15" max="15" width="9.8515625" style="66" customWidth="1"/>
    <col min="16" max="16" width="5.57421875" style="66" customWidth="1"/>
    <col min="17" max="17" width="5.00390625" style="66" customWidth="1"/>
    <col min="18" max="18" width="5.140625" style="66" customWidth="1"/>
    <col min="19" max="19" width="9.8515625" style="66" customWidth="1"/>
    <col min="20" max="20" width="10.00390625" style="66" customWidth="1"/>
    <col min="21" max="21" width="12.421875" style="66" customWidth="1"/>
    <col min="22" max="22" width="5.421875" style="66" customWidth="1"/>
    <col min="23" max="23" width="19.7109375" style="305" customWidth="1"/>
    <col min="24" max="24" width="6.8515625" style="66" customWidth="1"/>
    <col min="25" max="25" width="7.8515625" style="66" customWidth="1"/>
    <col min="26" max="26" width="9.7109375" style="66" customWidth="1"/>
    <col min="27" max="76" width="6.8515625" style="66" customWidth="1"/>
    <col min="77" max="84" width="8.8515625" style="66" customWidth="1"/>
    <col min="85" max="16384" width="9.140625" style="66" customWidth="1"/>
  </cols>
  <sheetData>
    <row r="1" spans="1:21" ht="15.75">
      <c r="A1" s="482" t="s">
        <v>55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1" ht="15.75">
      <c r="A2" s="482" t="s">
        <v>142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1:21" ht="18.75">
      <c r="A3" s="483" t="s">
        <v>563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</row>
    <row r="4" spans="1:21" ht="18.75">
      <c r="A4" s="227"/>
      <c r="B4" s="228"/>
      <c r="C4" s="484">
        <v>110</v>
      </c>
      <c r="D4" s="485"/>
      <c r="E4" s="92">
        <v>120</v>
      </c>
      <c r="F4" s="485">
        <v>210</v>
      </c>
      <c r="G4" s="486"/>
      <c r="H4" s="485">
        <v>220</v>
      </c>
      <c r="I4" s="486"/>
      <c r="J4" s="230"/>
      <c r="K4" s="484">
        <v>240</v>
      </c>
      <c r="L4" s="484"/>
      <c r="M4" s="230"/>
      <c r="N4" s="484">
        <v>260</v>
      </c>
      <c r="O4" s="484"/>
      <c r="P4" s="484"/>
      <c r="Q4" s="485">
        <v>310</v>
      </c>
      <c r="R4" s="486"/>
      <c r="S4" s="485">
        <v>320</v>
      </c>
      <c r="T4" s="486"/>
      <c r="U4" s="230"/>
    </row>
    <row r="5" spans="1:21" ht="18.75">
      <c r="A5" s="231"/>
      <c r="B5" s="232">
        <v>411</v>
      </c>
      <c r="C5" s="229">
        <v>111</v>
      </c>
      <c r="D5" s="92">
        <v>113</v>
      </c>
      <c r="E5" s="233">
        <v>121</v>
      </c>
      <c r="F5" s="233">
        <v>210</v>
      </c>
      <c r="G5" s="233">
        <v>211</v>
      </c>
      <c r="H5" s="234">
        <v>222</v>
      </c>
      <c r="I5" s="234">
        <v>223</v>
      </c>
      <c r="J5" s="234">
        <v>232</v>
      </c>
      <c r="K5" s="232">
        <v>241</v>
      </c>
      <c r="L5" s="232">
        <v>242</v>
      </c>
      <c r="M5" s="234">
        <v>252</v>
      </c>
      <c r="N5" s="229">
        <v>261</v>
      </c>
      <c r="O5" s="229">
        <v>262</v>
      </c>
      <c r="P5" s="229">
        <v>263</v>
      </c>
      <c r="Q5" s="234">
        <v>311</v>
      </c>
      <c r="R5" s="234">
        <v>312</v>
      </c>
      <c r="S5" s="234">
        <v>321</v>
      </c>
      <c r="T5" s="229">
        <v>322</v>
      </c>
      <c r="U5" s="234" t="s">
        <v>66</v>
      </c>
    </row>
    <row r="6" spans="1:21" ht="18.75">
      <c r="A6" s="235">
        <v>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1" ht="15.75">
      <c r="A7" s="236">
        <v>2</v>
      </c>
      <c r="B7" s="302">
        <v>4516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</row>
    <row r="8" spans="1:21" ht="15.75">
      <c r="A8" s="236">
        <v>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</row>
    <row r="9" spans="1:21" ht="15.75">
      <c r="A9" s="236">
        <v>4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</row>
    <row r="10" spans="1:21" ht="15.75">
      <c r="A10" s="236">
        <v>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</row>
    <row r="11" spans="1:21" ht="15.75">
      <c r="A11" s="241" t="s">
        <v>14</v>
      </c>
      <c r="B11" s="303">
        <f aca="true" t="shared" si="0" ref="B11:T11">SUM(B7:B10)</f>
        <v>4516</v>
      </c>
      <c r="C11" s="303">
        <f t="shared" si="0"/>
        <v>0</v>
      </c>
      <c r="D11" s="303">
        <f t="shared" si="0"/>
        <v>0</v>
      </c>
      <c r="E11" s="303">
        <f t="shared" si="0"/>
        <v>0</v>
      </c>
      <c r="F11" s="303">
        <f t="shared" si="0"/>
        <v>0</v>
      </c>
      <c r="G11" s="303">
        <f t="shared" si="0"/>
        <v>0</v>
      </c>
      <c r="H11" s="303">
        <f t="shared" si="0"/>
        <v>0</v>
      </c>
      <c r="I11" s="303">
        <f t="shared" si="0"/>
        <v>0</v>
      </c>
      <c r="J11" s="303">
        <f t="shared" si="0"/>
        <v>0</v>
      </c>
      <c r="K11" s="303">
        <f t="shared" si="0"/>
        <v>0</v>
      </c>
      <c r="L11" s="303">
        <f t="shared" si="0"/>
        <v>0</v>
      </c>
      <c r="M11" s="303">
        <f t="shared" si="0"/>
        <v>0</v>
      </c>
      <c r="N11" s="303">
        <f t="shared" si="0"/>
        <v>0</v>
      </c>
      <c r="O11" s="303">
        <f t="shared" si="0"/>
        <v>0</v>
      </c>
      <c r="P11" s="303">
        <f t="shared" si="0"/>
        <v>0</v>
      </c>
      <c r="Q11" s="303">
        <f t="shared" si="0"/>
        <v>0</v>
      </c>
      <c r="R11" s="303">
        <f t="shared" si="0"/>
        <v>0</v>
      </c>
      <c r="S11" s="303">
        <f t="shared" si="0"/>
        <v>0</v>
      </c>
      <c r="T11" s="303">
        <f t="shared" si="0"/>
        <v>0</v>
      </c>
      <c r="U11" s="303">
        <f>SUM(B11:T11)</f>
        <v>4516</v>
      </c>
    </row>
    <row r="12" spans="1:21" ht="15.75">
      <c r="A12" s="243" t="s">
        <v>15</v>
      </c>
      <c r="B12" s="304">
        <v>238312.24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>
        <f>SUM(B12:T12)</f>
        <v>238312.24</v>
      </c>
    </row>
    <row r="13" spans="1:21" ht="15.75">
      <c r="A13" s="235">
        <v>100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</row>
    <row r="14" spans="1:21" ht="15.75">
      <c r="A14" s="236">
        <v>101</v>
      </c>
      <c r="B14" s="302"/>
      <c r="C14" s="302">
        <v>54600</v>
      </c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</row>
    <row r="15" spans="1:21" ht="15.75">
      <c r="A15" s="236">
        <v>102</v>
      </c>
      <c r="B15" s="302"/>
      <c r="C15" s="302">
        <v>123460</v>
      </c>
      <c r="D15" s="302">
        <v>54000</v>
      </c>
      <c r="E15" s="302"/>
      <c r="F15" s="302"/>
      <c r="G15" s="302">
        <v>10700</v>
      </c>
      <c r="H15" s="302"/>
      <c r="I15" s="302"/>
      <c r="J15" s="302"/>
      <c r="K15" s="302">
        <v>32728</v>
      </c>
      <c r="L15" s="302"/>
      <c r="M15" s="302"/>
      <c r="N15" s="302"/>
      <c r="O15" s="302"/>
      <c r="P15" s="302"/>
      <c r="Q15" s="302"/>
      <c r="R15" s="302"/>
      <c r="S15" s="302"/>
      <c r="T15" s="302"/>
      <c r="U15" s="302"/>
    </row>
    <row r="16" spans="1:21" ht="15.75">
      <c r="A16" s="236">
        <v>103</v>
      </c>
      <c r="B16" s="302"/>
      <c r="C16" s="302">
        <v>1730</v>
      </c>
      <c r="D16" s="302">
        <v>2370</v>
      </c>
      <c r="E16" s="302"/>
      <c r="F16" s="302"/>
      <c r="G16" s="302">
        <v>370</v>
      </c>
      <c r="H16" s="302"/>
      <c r="I16" s="302"/>
      <c r="J16" s="302"/>
      <c r="K16" s="302">
        <v>390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</row>
    <row r="17" spans="1:21" ht="15.75">
      <c r="A17" s="236">
        <v>105</v>
      </c>
      <c r="B17" s="302"/>
      <c r="C17" s="302">
        <v>3500</v>
      </c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</row>
    <row r="18" spans="1:21" ht="15.75">
      <c r="A18" s="236">
        <v>106</v>
      </c>
      <c r="B18" s="302"/>
      <c r="C18" s="302">
        <v>6642</v>
      </c>
      <c r="D18" s="302">
        <v>900</v>
      </c>
      <c r="E18" s="302"/>
      <c r="F18" s="302"/>
      <c r="G18" s="302">
        <v>630</v>
      </c>
      <c r="H18" s="302"/>
      <c r="I18" s="302"/>
      <c r="J18" s="302"/>
      <c r="K18" s="302">
        <v>110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</row>
    <row r="19" spans="1:21" ht="15.75">
      <c r="A19" s="241" t="s">
        <v>14</v>
      </c>
      <c r="B19" s="303">
        <f>SUM(B14:B18)</f>
        <v>0</v>
      </c>
      <c r="C19" s="303">
        <f>SUM(C14:C18)</f>
        <v>189932</v>
      </c>
      <c r="D19" s="303">
        <f>SUM(D14:D18)</f>
        <v>57270</v>
      </c>
      <c r="E19" s="303"/>
      <c r="F19" s="303">
        <f>SUM(F14:F18)</f>
        <v>0</v>
      </c>
      <c r="G19" s="303">
        <f>SUM(G14:G18)</f>
        <v>11700</v>
      </c>
      <c r="H19" s="303">
        <f>SUM(H14:H18)</f>
        <v>0</v>
      </c>
      <c r="I19" s="303"/>
      <c r="J19" s="303">
        <f>SUM(J14:J18)</f>
        <v>0</v>
      </c>
      <c r="K19" s="303">
        <f>SUM(K14:K18)</f>
        <v>33228</v>
      </c>
      <c r="L19" s="303"/>
      <c r="M19" s="303">
        <f>SUM(M14:M18)</f>
        <v>0</v>
      </c>
      <c r="N19" s="303">
        <f>SUM(N14:N18)</f>
        <v>0</v>
      </c>
      <c r="O19" s="303"/>
      <c r="P19" s="303">
        <f>SUM(P14:P18)</f>
        <v>0</v>
      </c>
      <c r="Q19" s="303">
        <f>SUM(Q14:Q18)</f>
        <v>0</v>
      </c>
      <c r="R19" s="303">
        <f>SUM(R14:R18)</f>
        <v>0</v>
      </c>
      <c r="S19" s="303">
        <f>SUM(S14:S18)</f>
        <v>0</v>
      </c>
      <c r="T19" s="303">
        <f>SUM(T14:T18)</f>
        <v>0</v>
      </c>
      <c r="U19" s="303">
        <f>SUM(B19:T19)</f>
        <v>292130</v>
      </c>
    </row>
    <row r="20" spans="1:21" ht="15.75">
      <c r="A20" s="243" t="s">
        <v>15</v>
      </c>
      <c r="B20" s="304">
        <v>0</v>
      </c>
      <c r="C20" s="304">
        <v>1505569</v>
      </c>
      <c r="D20" s="304">
        <v>530206</v>
      </c>
      <c r="E20" s="304"/>
      <c r="F20" s="304"/>
      <c r="G20" s="304">
        <v>93600</v>
      </c>
      <c r="H20" s="304">
        <v>0</v>
      </c>
      <c r="I20" s="304"/>
      <c r="J20" s="304"/>
      <c r="K20" s="304">
        <v>249908</v>
      </c>
      <c r="L20" s="304"/>
      <c r="M20" s="304"/>
      <c r="N20" s="304"/>
      <c r="O20" s="304"/>
      <c r="P20" s="304"/>
      <c r="Q20" s="304"/>
      <c r="R20" s="304"/>
      <c r="S20" s="304"/>
      <c r="T20" s="304"/>
      <c r="U20" s="304">
        <f>SUM(B20:T20)</f>
        <v>2379283</v>
      </c>
    </row>
    <row r="21" spans="1:21" ht="15.75">
      <c r="A21" s="235">
        <v>120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</row>
    <row r="22" spans="1:21" ht="15.75">
      <c r="A22" s="236">
        <v>121</v>
      </c>
      <c r="B22" s="302"/>
      <c r="C22" s="302"/>
      <c r="D22" s="302">
        <v>7800</v>
      </c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</row>
    <row r="23" spans="1:21" ht="15.75">
      <c r="A23" s="236">
        <v>122</v>
      </c>
      <c r="B23" s="302"/>
      <c r="C23" s="302"/>
      <c r="D23" s="302">
        <v>1500</v>
      </c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</row>
    <row r="24" spans="1:21" ht="15.75">
      <c r="A24" s="241" t="s">
        <v>14</v>
      </c>
      <c r="B24" s="303">
        <f>SUM(B22:B23)</f>
        <v>0</v>
      </c>
      <c r="C24" s="303">
        <f>SUM(C22:C23)</f>
        <v>0</v>
      </c>
      <c r="D24" s="303">
        <f>SUM(D22:D23)</f>
        <v>9300</v>
      </c>
      <c r="E24" s="303"/>
      <c r="F24" s="303">
        <f>SUM(F22:F23)</f>
        <v>0</v>
      </c>
      <c r="G24" s="303">
        <f>SUM(G22:G23)</f>
        <v>0</v>
      </c>
      <c r="H24" s="303">
        <f>SUM(H22:H23)</f>
        <v>0</v>
      </c>
      <c r="I24" s="303"/>
      <c r="J24" s="303">
        <f>SUM(J22:J23)</f>
        <v>0</v>
      </c>
      <c r="K24" s="303">
        <f>SUM(K22:K23)</f>
        <v>0</v>
      </c>
      <c r="L24" s="303"/>
      <c r="M24" s="303">
        <f>SUM(M22:M23)</f>
        <v>0</v>
      </c>
      <c r="N24" s="303">
        <f>SUM(N22:N23)</f>
        <v>0</v>
      </c>
      <c r="O24" s="303"/>
      <c r="P24" s="303">
        <f>SUM(P22:P23)</f>
        <v>0</v>
      </c>
      <c r="Q24" s="303">
        <f>SUM(Q22:Q23)</f>
        <v>0</v>
      </c>
      <c r="R24" s="303">
        <f>SUM(R22:R23)</f>
        <v>0</v>
      </c>
      <c r="S24" s="303">
        <f>SUM(S22:S23)</f>
        <v>0</v>
      </c>
      <c r="T24" s="303">
        <f>SUM(T22:T23)</f>
        <v>0</v>
      </c>
      <c r="U24" s="303">
        <f>SUM(B24:T24)</f>
        <v>9300</v>
      </c>
    </row>
    <row r="25" spans="1:21" ht="15.75">
      <c r="A25" s="243" t="s">
        <v>15</v>
      </c>
      <c r="B25" s="304"/>
      <c r="C25" s="304"/>
      <c r="D25" s="304">
        <v>73380</v>
      </c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>
        <f>SUM(B25:T25)</f>
        <v>73380</v>
      </c>
    </row>
    <row r="26" spans="1:21" ht="15.75">
      <c r="A26" s="235">
        <v>130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</row>
    <row r="27" spans="1:21" ht="15.75">
      <c r="A27" s="236">
        <v>131</v>
      </c>
      <c r="B27" s="302"/>
      <c r="C27" s="302">
        <v>25450</v>
      </c>
      <c r="D27" s="302">
        <v>13060</v>
      </c>
      <c r="E27" s="302"/>
      <c r="F27" s="302"/>
      <c r="G27" s="302"/>
      <c r="H27" s="302"/>
      <c r="I27" s="302"/>
      <c r="J27" s="302"/>
      <c r="K27" s="302">
        <v>14480</v>
      </c>
      <c r="L27" s="302"/>
      <c r="M27" s="302"/>
      <c r="N27" s="302"/>
      <c r="O27" s="302"/>
      <c r="P27" s="302"/>
      <c r="Q27" s="302"/>
      <c r="R27" s="302"/>
      <c r="S27" s="302"/>
      <c r="T27" s="302"/>
      <c r="U27" s="302"/>
    </row>
    <row r="28" spans="1:21" ht="15.75">
      <c r="A28" s="236">
        <v>132</v>
      </c>
      <c r="B28" s="302"/>
      <c r="C28" s="302">
        <v>6170</v>
      </c>
      <c r="D28" s="302">
        <v>3430</v>
      </c>
      <c r="E28" s="302"/>
      <c r="F28" s="302"/>
      <c r="G28" s="302"/>
      <c r="H28" s="302"/>
      <c r="I28" s="302"/>
      <c r="J28" s="302"/>
      <c r="K28" s="302">
        <v>3170</v>
      </c>
      <c r="L28" s="302"/>
      <c r="M28" s="302"/>
      <c r="N28" s="302"/>
      <c r="O28" s="302"/>
      <c r="P28" s="302"/>
      <c r="Q28" s="302"/>
      <c r="R28" s="302"/>
      <c r="S28" s="302"/>
      <c r="T28" s="302"/>
      <c r="U28" s="302"/>
    </row>
    <row r="29" spans="1:21" ht="15.75">
      <c r="A29" s="241" t="s">
        <v>14</v>
      </c>
      <c r="B29" s="303">
        <f>SUM(B27:B28)</f>
        <v>0</v>
      </c>
      <c r="C29" s="303">
        <f>SUM(C27:C28)</f>
        <v>31620</v>
      </c>
      <c r="D29" s="303">
        <f>SUM(D27:D28)</f>
        <v>16490</v>
      </c>
      <c r="E29" s="303"/>
      <c r="F29" s="303">
        <f>SUM(F27:F28)</f>
        <v>0</v>
      </c>
      <c r="G29" s="303">
        <f>SUM(G27:G28)</f>
        <v>0</v>
      </c>
      <c r="H29" s="303">
        <f>SUM(H27:H28)</f>
        <v>0</v>
      </c>
      <c r="I29" s="303"/>
      <c r="J29" s="303">
        <f>SUM(J27:J28)</f>
        <v>0</v>
      </c>
      <c r="K29" s="303">
        <f>SUM(K27:K28)</f>
        <v>17650</v>
      </c>
      <c r="L29" s="303"/>
      <c r="M29" s="303">
        <f>SUM(M27:M28)</f>
        <v>0</v>
      </c>
      <c r="N29" s="303">
        <f>SUM(N27:N28)</f>
        <v>0</v>
      </c>
      <c r="O29" s="303"/>
      <c r="P29" s="303">
        <f>SUM(P27:P28)</f>
        <v>0</v>
      </c>
      <c r="Q29" s="303">
        <f>SUM(Q27:Q28)</f>
        <v>0</v>
      </c>
      <c r="R29" s="303">
        <f>SUM(R27:R28)</f>
        <v>0</v>
      </c>
      <c r="S29" s="303">
        <f>SUM(S27:S28)</f>
        <v>0</v>
      </c>
      <c r="T29" s="303">
        <f>SUM(T27:T28)</f>
        <v>0</v>
      </c>
      <c r="U29" s="303">
        <f>SUM(B29:T29)</f>
        <v>65760</v>
      </c>
    </row>
    <row r="30" spans="1:21" ht="14.25" customHeight="1">
      <c r="A30" s="243" t="s">
        <v>15</v>
      </c>
      <c r="B30" s="304">
        <v>0</v>
      </c>
      <c r="C30" s="304">
        <v>252960</v>
      </c>
      <c r="D30" s="304">
        <v>198070</v>
      </c>
      <c r="E30" s="304"/>
      <c r="F30" s="304"/>
      <c r="G30" s="304"/>
      <c r="H30" s="304"/>
      <c r="I30" s="304"/>
      <c r="J30" s="304"/>
      <c r="K30" s="304">
        <v>141200</v>
      </c>
      <c r="L30" s="304"/>
      <c r="M30" s="304"/>
      <c r="N30" s="304"/>
      <c r="O30" s="304"/>
      <c r="P30" s="304"/>
      <c r="Q30" s="304"/>
      <c r="R30" s="304"/>
      <c r="S30" s="304"/>
      <c r="T30" s="304"/>
      <c r="U30" s="304">
        <f>SUM(B30:T30)</f>
        <v>592230</v>
      </c>
    </row>
    <row r="31" spans="1:21" ht="18.75" customHeight="1">
      <c r="A31" s="235">
        <v>200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</row>
    <row r="32" spans="1:21" ht="15.75">
      <c r="A32" s="236">
        <v>201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</row>
    <row r="33" spans="1:21" ht="15.75">
      <c r="A33" s="236">
        <v>203</v>
      </c>
      <c r="B33" s="302"/>
      <c r="C33" s="302">
        <v>146210</v>
      </c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</row>
    <row r="34" spans="1:21" ht="15.75">
      <c r="A34" s="236">
        <v>204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1:21" ht="15.75">
      <c r="A35" s="236">
        <v>205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</row>
    <row r="36" spans="1:21" ht="15.75">
      <c r="A36" s="236">
        <v>206</v>
      </c>
      <c r="B36" s="302"/>
      <c r="C36" s="302">
        <v>1600</v>
      </c>
      <c r="D36" s="302">
        <v>2000</v>
      </c>
      <c r="E36" s="302"/>
      <c r="F36" s="302"/>
      <c r="G36" s="302">
        <v>1200</v>
      </c>
      <c r="H36" s="302"/>
      <c r="I36" s="302"/>
      <c r="J36" s="302"/>
      <c r="K36" s="302">
        <v>1600</v>
      </c>
      <c r="L36" s="302"/>
      <c r="M36" s="302"/>
      <c r="N36" s="302"/>
      <c r="O36" s="302"/>
      <c r="P36" s="302"/>
      <c r="Q36" s="302"/>
      <c r="R36" s="302"/>
      <c r="S36" s="302"/>
      <c r="T36" s="302"/>
      <c r="U36" s="302"/>
    </row>
    <row r="37" spans="1:21" ht="15.75">
      <c r="A37" s="236">
        <v>207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</row>
    <row r="38" spans="1:21" ht="15.75">
      <c r="A38" s="236">
        <v>208</v>
      </c>
      <c r="B38" s="302"/>
      <c r="C38" s="302">
        <v>3628</v>
      </c>
      <c r="D38" s="302">
        <v>2095</v>
      </c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</row>
    <row r="39" spans="1:21" ht="15.75">
      <c r="A39" s="236">
        <v>211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</row>
    <row r="40" spans="1:21" ht="15.75">
      <c r="A40" s="241" t="s">
        <v>14</v>
      </c>
      <c r="B40" s="303">
        <f aca="true" t="shared" si="1" ref="B40:T40">SUM(B32:B39)</f>
        <v>0</v>
      </c>
      <c r="C40" s="303">
        <v>150475</v>
      </c>
      <c r="D40" s="303">
        <f t="shared" si="1"/>
        <v>4095</v>
      </c>
      <c r="E40" s="303">
        <f t="shared" si="1"/>
        <v>0</v>
      </c>
      <c r="F40" s="303">
        <f t="shared" si="1"/>
        <v>0</v>
      </c>
      <c r="G40" s="303">
        <f t="shared" si="1"/>
        <v>1200</v>
      </c>
      <c r="H40" s="303">
        <f t="shared" si="1"/>
        <v>0</v>
      </c>
      <c r="I40" s="303">
        <f t="shared" si="1"/>
        <v>0</v>
      </c>
      <c r="J40" s="303">
        <f t="shared" si="1"/>
        <v>0</v>
      </c>
      <c r="K40" s="303">
        <f t="shared" si="1"/>
        <v>1600</v>
      </c>
      <c r="L40" s="303">
        <f t="shared" si="1"/>
        <v>0</v>
      </c>
      <c r="M40" s="303">
        <f t="shared" si="1"/>
        <v>0</v>
      </c>
      <c r="N40" s="303">
        <f t="shared" si="1"/>
        <v>0</v>
      </c>
      <c r="O40" s="303">
        <f t="shared" si="1"/>
        <v>0</v>
      </c>
      <c r="P40" s="303">
        <f t="shared" si="1"/>
        <v>0</v>
      </c>
      <c r="Q40" s="303">
        <f t="shared" si="1"/>
        <v>0</v>
      </c>
      <c r="R40" s="303">
        <f t="shared" si="1"/>
        <v>0</v>
      </c>
      <c r="S40" s="303">
        <f t="shared" si="1"/>
        <v>0</v>
      </c>
      <c r="T40" s="303">
        <f t="shared" si="1"/>
        <v>0</v>
      </c>
      <c r="U40" s="303">
        <f>SUM(B40:T40)</f>
        <v>157370</v>
      </c>
    </row>
    <row r="41" spans="1:21" ht="18.75" customHeight="1">
      <c r="A41" s="243" t="s">
        <v>15</v>
      </c>
      <c r="B41" s="304"/>
      <c r="C41" s="304">
        <v>1197084.5</v>
      </c>
      <c r="D41" s="304">
        <v>46081</v>
      </c>
      <c r="E41" s="304"/>
      <c r="F41" s="304"/>
      <c r="G41" s="304">
        <v>9600</v>
      </c>
      <c r="H41" s="304"/>
      <c r="I41" s="304"/>
      <c r="J41" s="304"/>
      <c r="K41" s="304">
        <v>31703.5</v>
      </c>
      <c r="L41" s="304"/>
      <c r="M41" s="304"/>
      <c r="N41" s="304">
        <v>0</v>
      </c>
      <c r="O41" s="304"/>
      <c r="P41" s="304"/>
      <c r="Q41" s="304"/>
      <c r="R41" s="304"/>
      <c r="S41" s="304"/>
      <c r="T41" s="304"/>
      <c r="U41" s="304">
        <f>SUM(B41:T41)</f>
        <v>1284469</v>
      </c>
    </row>
    <row r="42" spans="1:21" ht="15.75">
      <c r="A42" s="235">
        <v>250</v>
      </c>
      <c r="B42" s="302"/>
      <c r="C42" s="302"/>
      <c r="D42" s="384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</row>
    <row r="43" spans="1:21" ht="15.75">
      <c r="A43" s="236">
        <v>251</v>
      </c>
      <c r="B43" s="302"/>
      <c r="C43" s="389">
        <v>165200</v>
      </c>
      <c r="D43" s="384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</row>
    <row r="44" spans="1:21" ht="15.75">
      <c r="A44" s="236">
        <v>252</v>
      </c>
      <c r="B44" s="302"/>
      <c r="C44" s="389">
        <v>14490</v>
      </c>
      <c r="D44" s="384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</row>
    <row r="45" spans="1:21" ht="15.75">
      <c r="A45" s="236">
        <v>253</v>
      </c>
      <c r="B45" s="302"/>
      <c r="C45" s="302"/>
      <c r="D45" s="384"/>
      <c r="E45" s="302"/>
      <c r="F45" s="302"/>
      <c r="G45" s="302"/>
      <c r="H45" s="302"/>
      <c r="I45" s="302"/>
      <c r="J45" s="302"/>
      <c r="K45" s="302"/>
      <c r="L45" s="302"/>
      <c r="M45" s="302"/>
      <c r="N45" s="302">
        <v>54285</v>
      </c>
      <c r="O45" s="302"/>
      <c r="P45" s="302"/>
      <c r="Q45" s="302"/>
      <c r="R45" s="302"/>
      <c r="S45" s="302"/>
      <c r="T45" s="302"/>
      <c r="U45" s="302"/>
    </row>
    <row r="46" spans="1:21" ht="15.75">
      <c r="A46" s="236">
        <v>254</v>
      </c>
      <c r="B46" s="302"/>
      <c r="C46" s="302">
        <v>13136</v>
      </c>
      <c r="D46" s="384"/>
      <c r="E46" s="302"/>
      <c r="F46" s="302"/>
      <c r="G46" s="389">
        <v>4184</v>
      </c>
      <c r="H46" s="302"/>
      <c r="I46" s="302"/>
      <c r="J46" s="302"/>
      <c r="K46" s="302"/>
      <c r="L46" s="302"/>
      <c r="M46" s="302"/>
      <c r="N46" s="385"/>
      <c r="O46" s="302"/>
      <c r="P46" s="302"/>
      <c r="Q46" s="302"/>
      <c r="R46" s="302"/>
      <c r="S46" s="302"/>
      <c r="T46" s="302">
        <v>0</v>
      </c>
      <c r="U46" s="302"/>
    </row>
    <row r="47" spans="1:24" ht="15.75">
      <c r="A47" s="236">
        <v>255</v>
      </c>
      <c r="B47" s="302"/>
      <c r="C47" s="302"/>
      <c r="D47" s="384"/>
      <c r="E47" s="302"/>
      <c r="F47" s="302"/>
      <c r="G47" s="302"/>
      <c r="H47" s="302"/>
      <c r="I47" s="302"/>
      <c r="J47" s="302"/>
      <c r="K47" s="302"/>
      <c r="L47" s="302"/>
      <c r="M47" s="302"/>
      <c r="N47" s="385"/>
      <c r="O47" s="302"/>
      <c r="P47" s="302"/>
      <c r="Q47" s="302"/>
      <c r="R47" s="302"/>
      <c r="S47" s="302" t="s">
        <v>348</v>
      </c>
      <c r="T47" s="302"/>
      <c r="U47" s="302"/>
      <c r="W47" s="390"/>
      <c r="X47" s="391"/>
    </row>
    <row r="48" spans="1:24" ht="15.75">
      <c r="A48" s="241" t="s">
        <v>14</v>
      </c>
      <c r="B48" s="303">
        <f aca="true" t="shared" si="2" ref="B48:T48">SUM(B43:B47)</f>
        <v>0</v>
      </c>
      <c r="C48" s="303">
        <f t="shared" si="2"/>
        <v>192826</v>
      </c>
      <c r="D48" s="303">
        <f t="shared" si="2"/>
        <v>0</v>
      </c>
      <c r="E48" s="303">
        <f t="shared" si="2"/>
        <v>0</v>
      </c>
      <c r="F48" s="303">
        <f t="shared" si="2"/>
        <v>0</v>
      </c>
      <c r="G48" s="303">
        <f t="shared" si="2"/>
        <v>4184</v>
      </c>
      <c r="H48" s="303">
        <f t="shared" si="2"/>
        <v>0</v>
      </c>
      <c r="I48" s="303">
        <f t="shared" si="2"/>
        <v>0</v>
      </c>
      <c r="J48" s="303">
        <f t="shared" si="2"/>
        <v>0</v>
      </c>
      <c r="K48" s="303">
        <f t="shared" si="2"/>
        <v>0</v>
      </c>
      <c r="L48" s="303">
        <f t="shared" si="2"/>
        <v>0</v>
      </c>
      <c r="M48" s="303">
        <f t="shared" si="2"/>
        <v>0</v>
      </c>
      <c r="N48" s="303">
        <f t="shared" si="2"/>
        <v>54285</v>
      </c>
      <c r="O48" s="303">
        <f t="shared" si="2"/>
        <v>0</v>
      </c>
      <c r="P48" s="303">
        <f t="shared" si="2"/>
        <v>0</v>
      </c>
      <c r="Q48" s="303">
        <f t="shared" si="2"/>
        <v>0</v>
      </c>
      <c r="R48" s="303">
        <f t="shared" si="2"/>
        <v>0</v>
      </c>
      <c r="S48" s="303">
        <f t="shared" si="2"/>
        <v>0</v>
      </c>
      <c r="T48" s="303">
        <f t="shared" si="2"/>
        <v>0</v>
      </c>
      <c r="U48" s="388">
        <f>SUM(B48:T48)</f>
        <v>251295</v>
      </c>
      <c r="W48" s="390"/>
      <c r="X48" s="391"/>
    </row>
    <row r="49" spans="1:23" ht="15.75">
      <c r="A49" s="243" t="s">
        <v>15</v>
      </c>
      <c r="B49" s="304"/>
      <c r="C49" s="304">
        <v>694843.11</v>
      </c>
      <c r="D49" s="304">
        <v>45904</v>
      </c>
      <c r="E49" s="304">
        <v>35800</v>
      </c>
      <c r="F49" s="304"/>
      <c r="G49" s="304">
        <v>7984</v>
      </c>
      <c r="H49" s="304"/>
      <c r="I49" s="304"/>
      <c r="J49" s="304"/>
      <c r="K49" s="304">
        <v>2400</v>
      </c>
      <c r="L49" s="304"/>
      <c r="M49" s="304"/>
      <c r="N49" s="304">
        <v>75790</v>
      </c>
      <c r="O49" s="304">
        <v>83000</v>
      </c>
      <c r="P49" s="304"/>
      <c r="Q49" s="304"/>
      <c r="R49" s="304"/>
      <c r="S49" s="304">
        <v>36000</v>
      </c>
      <c r="T49" s="304"/>
      <c r="U49" s="389">
        <f>SUM(B49:T49)</f>
        <v>981721.11</v>
      </c>
      <c r="W49" s="305">
        <v>1237379.84</v>
      </c>
    </row>
    <row r="50" spans="1:23" ht="15.75">
      <c r="A50" s="235">
        <v>270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W50" s="305">
        <f>U49-W49</f>
        <v>-255658.7300000001</v>
      </c>
    </row>
    <row r="51" spans="1:21" ht="15.75">
      <c r="A51" s="236">
        <v>271</v>
      </c>
      <c r="B51" s="302"/>
      <c r="C51" s="302">
        <v>8497</v>
      </c>
      <c r="D51" s="302">
        <v>9870.6</v>
      </c>
      <c r="E51" s="302"/>
      <c r="F51" s="302"/>
      <c r="G51" s="302"/>
      <c r="H51" s="302"/>
      <c r="I51" s="302"/>
      <c r="J51" s="302"/>
      <c r="K51" s="302">
        <v>1300</v>
      </c>
      <c r="L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ht="15.75">
      <c r="A52" s="236">
        <v>272</v>
      </c>
      <c r="B52" s="302"/>
      <c r="C52" s="66">
        <v>795</v>
      </c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ht="15.75">
      <c r="A53" s="236">
        <v>273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ht="15.75">
      <c r="A54" s="236">
        <v>274</v>
      </c>
      <c r="B54" s="302"/>
      <c r="C54" s="302">
        <v>420</v>
      </c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ht="15.75">
      <c r="A55" s="236">
        <v>275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ht="15.75">
      <c r="A56" s="236">
        <v>276</v>
      </c>
      <c r="B56" s="302"/>
      <c r="C56" s="302">
        <v>7450</v>
      </c>
      <c r="D56" s="302"/>
      <c r="E56" s="302"/>
      <c r="F56" s="302"/>
      <c r="G56" s="302"/>
      <c r="H56" s="302"/>
      <c r="I56" s="302"/>
      <c r="J56" s="302"/>
      <c r="K56" s="302">
        <v>320</v>
      </c>
      <c r="L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ht="15.75">
      <c r="A57" s="236">
        <v>277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ht="15.75">
      <c r="A58" s="236">
        <v>278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ht="15.75">
      <c r="A59" s="236">
        <v>279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ht="15.75">
      <c r="A60" s="236">
        <v>281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ht="15.75">
      <c r="A61" s="236">
        <v>282</v>
      </c>
      <c r="B61" s="302"/>
      <c r="C61" s="302"/>
      <c r="D61" s="302">
        <v>2550</v>
      </c>
      <c r="E61" s="302"/>
      <c r="F61" s="302"/>
      <c r="G61" s="302"/>
      <c r="H61" s="302"/>
      <c r="I61" s="302"/>
      <c r="J61" s="302"/>
      <c r="K61" s="302">
        <v>5400</v>
      </c>
      <c r="L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ht="15.75">
      <c r="A62" s="236">
        <v>283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ht="15.75">
      <c r="A63" s="236">
        <v>284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1" ht="15.75">
      <c r="A64" s="241" t="s">
        <v>14</v>
      </c>
      <c r="B64" s="303">
        <f aca="true" t="shared" si="3" ref="B64:R64">SUM(B51:B63)</f>
        <v>0</v>
      </c>
      <c r="C64" s="303">
        <f t="shared" si="3"/>
        <v>17162</v>
      </c>
      <c r="D64" s="303">
        <f t="shared" si="3"/>
        <v>12420.6</v>
      </c>
      <c r="E64" s="303">
        <f t="shared" si="3"/>
        <v>0</v>
      </c>
      <c r="F64" s="303">
        <f t="shared" si="3"/>
        <v>0</v>
      </c>
      <c r="G64" s="303">
        <f t="shared" si="3"/>
        <v>0</v>
      </c>
      <c r="H64" s="303">
        <f t="shared" si="3"/>
        <v>0</v>
      </c>
      <c r="I64" s="303">
        <f t="shared" si="3"/>
        <v>0</v>
      </c>
      <c r="J64" s="303">
        <f t="shared" si="3"/>
        <v>0</v>
      </c>
      <c r="K64" s="303">
        <f t="shared" si="3"/>
        <v>7020</v>
      </c>
      <c r="L64" s="303">
        <f t="shared" si="3"/>
        <v>0</v>
      </c>
      <c r="M64" s="303">
        <f t="shared" si="3"/>
        <v>0</v>
      </c>
      <c r="N64" s="303">
        <f t="shared" si="3"/>
        <v>0</v>
      </c>
      <c r="O64" s="303">
        <f t="shared" si="3"/>
        <v>0</v>
      </c>
      <c r="P64" s="303">
        <f t="shared" si="3"/>
        <v>0</v>
      </c>
      <c r="Q64" s="303">
        <f t="shared" si="3"/>
        <v>0</v>
      </c>
      <c r="R64" s="303">
        <f t="shared" si="3"/>
        <v>0</v>
      </c>
      <c r="S64" s="303">
        <f>SUM(S51:S62)</f>
        <v>0</v>
      </c>
      <c r="T64" s="303">
        <f>SUM(T51:T62)</f>
        <v>0</v>
      </c>
      <c r="U64" s="303">
        <f>SUM(B64:T64)</f>
        <v>36602.6</v>
      </c>
    </row>
    <row r="65" spans="1:23" ht="15.75">
      <c r="A65" s="243" t="s">
        <v>15</v>
      </c>
      <c r="B65" s="304"/>
      <c r="C65" s="304">
        <v>112862</v>
      </c>
      <c r="D65" s="304">
        <v>29550.6</v>
      </c>
      <c r="E65" s="304"/>
      <c r="F65" s="304"/>
      <c r="G65" s="304">
        <v>221205.4</v>
      </c>
      <c r="H65" s="304"/>
      <c r="I65" s="304"/>
      <c r="J65" s="304"/>
      <c r="K65" s="304">
        <v>17030</v>
      </c>
      <c r="L65" s="304"/>
      <c r="M65" s="304"/>
      <c r="N65" s="304"/>
      <c r="O65" s="304"/>
      <c r="P65" s="304"/>
      <c r="Q65" s="304"/>
      <c r="R65" s="304"/>
      <c r="S65" s="304"/>
      <c r="T65" s="304"/>
      <c r="U65" s="304">
        <f>SUM(B65:T65)</f>
        <v>380648</v>
      </c>
      <c r="W65" s="305">
        <v>529881.65</v>
      </c>
    </row>
    <row r="66" spans="1:23" ht="15.75">
      <c r="A66" s="235">
        <v>300</v>
      </c>
      <c r="B66" s="302"/>
      <c r="C66" s="384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W66" s="305">
        <f>U65-W65</f>
        <v>-149233.65000000002</v>
      </c>
    </row>
    <row r="67" spans="1:21" ht="15.75">
      <c r="A67" s="236">
        <v>301</v>
      </c>
      <c r="B67" s="302"/>
      <c r="C67" s="384">
        <v>23365.08</v>
      </c>
      <c r="D67" s="302"/>
      <c r="E67" s="302"/>
      <c r="F67" s="302"/>
      <c r="G67" s="302"/>
      <c r="H67" s="302"/>
      <c r="I67" s="302"/>
      <c r="J67" s="302"/>
      <c r="K67" s="302">
        <v>0</v>
      </c>
      <c r="L67" s="302"/>
      <c r="M67" s="302"/>
      <c r="N67" s="302"/>
      <c r="O67" s="302"/>
      <c r="P67" s="302"/>
      <c r="Q67" s="302"/>
      <c r="R67" s="302"/>
      <c r="S67" s="302"/>
      <c r="T67" s="302"/>
      <c r="U67" s="302"/>
    </row>
    <row r="68" spans="1:21" ht="15.75">
      <c r="A68" s="236">
        <v>302</v>
      </c>
      <c r="B68" s="302"/>
      <c r="C68" s="384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</row>
    <row r="69" spans="1:21" ht="15.75">
      <c r="A69" s="236">
        <v>303</v>
      </c>
      <c r="B69" s="302"/>
      <c r="C69" s="384">
        <v>128.38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</row>
    <row r="70" spans="1:21" ht="15.75">
      <c r="A70" s="236">
        <v>304</v>
      </c>
      <c r="B70" s="302"/>
      <c r="C70" s="384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</row>
    <row r="71" spans="1:21" ht="15.75">
      <c r="A71" s="236">
        <v>305</v>
      </c>
      <c r="B71" s="302"/>
      <c r="C71" s="384">
        <v>3531</v>
      </c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</row>
    <row r="72" spans="1:21" ht="15.75">
      <c r="A72" s="241" t="s">
        <v>14</v>
      </c>
      <c r="B72" s="303">
        <f>SUM(B67:B71)</f>
        <v>0</v>
      </c>
      <c r="C72" s="303">
        <f>SUM(C67:C71)</f>
        <v>27024.460000000003</v>
      </c>
      <c r="D72" s="303">
        <f>SUM(D67:D71)</f>
        <v>0</v>
      </c>
      <c r="E72" s="303"/>
      <c r="F72" s="303">
        <f>SUM(F67:F71)</f>
        <v>0</v>
      </c>
      <c r="G72" s="303">
        <f>SUM(G67:G71)</f>
        <v>0</v>
      </c>
      <c r="H72" s="303">
        <f>SUM(H67:H71)</f>
        <v>0</v>
      </c>
      <c r="I72" s="303"/>
      <c r="J72" s="303">
        <f>SUM(J67:J71)</f>
        <v>0</v>
      </c>
      <c r="K72" s="303">
        <f>SUM(K67:K71)</f>
        <v>0</v>
      </c>
      <c r="L72" s="303"/>
      <c r="M72" s="303">
        <f>SUM(M67:M71)</f>
        <v>0</v>
      </c>
      <c r="N72" s="303">
        <f>SUM(N67:N71)</f>
        <v>0</v>
      </c>
      <c r="O72" s="303"/>
      <c r="P72" s="303">
        <f>SUM(P67:P71)</f>
        <v>0</v>
      </c>
      <c r="Q72" s="303">
        <f>SUM(Q67:Q71)</f>
        <v>0</v>
      </c>
      <c r="R72" s="303">
        <f>SUM(R67:R71)</f>
        <v>0</v>
      </c>
      <c r="S72" s="303">
        <f>SUM(S67:S71)</f>
        <v>0</v>
      </c>
      <c r="T72" s="303">
        <f>SUM(T67:T71)</f>
        <v>0</v>
      </c>
      <c r="U72" s="303">
        <f>SUM(B72:T72)</f>
        <v>27024.460000000003</v>
      </c>
    </row>
    <row r="73" spans="1:23" ht="15.75">
      <c r="A73" s="243" t="s">
        <v>15</v>
      </c>
      <c r="B73" s="304"/>
      <c r="C73" s="304">
        <v>77500.97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>
        <f>SUM(A73:T73)</f>
        <v>77500.97</v>
      </c>
      <c r="W73" s="305">
        <v>102881.85</v>
      </c>
    </row>
    <row r="74" spans="1:23" ht="15.75">
      <c r="A74" s="235">
        <v>400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W74" s="305">
        <f>W73-U73</f>
        <v>25380.880000000005</v>
      </c>
    </row>
    <row r="75" spans="1:21" ht="15.75">
      <c r="A75" s="236">
        <v>402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</row>
    <row r="76" spans="1:21" ht="15.75">
      <c r="A76" s="236">
        <v>403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</row>
    <row r="77" spans="1:21" ht="15.75">
      <c r="A77" s="241" t="s">
        <v>14</v>
      </c>
      <c r="B77" s="303">
        <f>SUM(B76)</f>
        <v>0</v>
      </c>
      <c r="C77" s="303">
        <f>SUM(C76)</f>
        <v>0</v>
      </c>
      <c r="D77" s="303">
        <f aca="true" t="shared" si="4" ref="D77:T77">SUM(D76)</f>
        <v>0</v>
      </c>
      <c r="E77" s="303">
        <f t="shared" si="4"/>
        <v>0</v>
      </c>
      <c r="F77" s="303">
        <f t="shared" si="4"/>
        <v>0</v>
      </c>
      <c r="G77" s="303">
        <f t="shared" si="4"/>
        <v>0</v>
      </c>
      <c r="H77" s="303">
        <f t="shared" si="4"/>
        <v>0</v>
      </c>
      <c r="I77" s="303">
        <f t="shared" si="4"/>
        <v>0</v>
      </c>
      <c r="J77" s="303">
        <f t="shared" si="4"/>
        <v>0</v>
      </c>
      <c r="K77" s="303">
        <f t="shared" si="4"/>
        <v>0</v>
      </c>
      <c r="L77" s="303">
        <f t="shared" si="4"/>
        <v>0</v>
      </c>
      <c r="M77" s="303">
        <f t="shared" si="4"/>
        <v>0</v>
      </c>
      <c r="N77" s="303">
        <f t="shared" si="4"/>
        <v>0</v>
      </c>
      <c r="O77" s="303">
        <f t="shared" si="4"/>
        <v>0</v>
      </c>
      <c r="P77" s="303">
        <f t="shared" si="4"/>
        <v>0</v>
      </c>
      <c r="Q77" s="303">
        <f t="shared" si="4"/>
        <v>0</v>
      </c>
      <c r="R77" s="303">
        <f t="shared" si="4"/>
        <v>0</v>
      </c>
      <c r="S77" s="303">
        <f t="shared" si="4"/>
        <v>0</v>
      </c>
      <c r="T77" s="303">
        <f t="shared" si="4"/>
        <v>0</v>
      </c>
      <c r="U77" s="303">
        <f>SUM(B77:T77)</f>
        <v>0</v>
      </c>
    </row>
    <row r="78" spans="1:21" ht="15.75">
      <c r="A78" s="243" t="s">
        <v>15</v>
      </c>
      <c r="B78" s="304"/>
      <c r="C78" s="304">
        <v>46000</v>
      </c>
      <c r="D78" s="304"/>
      <c r="E78" s="304"/>
      <c r="F78" s="304"/>
      <c r="G78" s="304">
        <v>415400</v>
      </c>
      <c r="H78" s="304"/>
      <c r="I78" s="304">
        <v>0</v>
      </c>
      <c r="J78" s="304">
        <v>0</v>
      </c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>
        <f>SUM(B78:T78)</f>
        <v>461400</v>
      </c>
    </row>
    <row r="79" spans="1:21" ht="15.75">
      <c r="A79" s="235">
        <v>450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</row>
    <row r="80" spans="1:21" ht="15.75">
      <c r="A80" s="236">
        <v>451</v>
      </c>
      <c r="B80" s="302"/>
      <c r="C80" s="302">
        <v>29000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</row>
    <row r="81" spans="1:21" ht="15.75">
      <c r="A81" s="236">
        <v>453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</row>
    <row r="82" spans="1:21" ht="15.75">
      <c r="A82" s="236">
        <v>456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</row>
    <row r="83" spans="1:21" ht="15.75">
      <c r="A83" s="236">
        <v>459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</row>
    <row r="84" spans="1:21" ht="15.75">
      <c r="A84" s="236">
        <v>466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</row>
    <row r="85" spans="1:21" ht="15.75">
      <c r="A85" s="236">
        <v>467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</row>
    <row r="86" spans="1:21" ht="15.75">
      <c r="A86" s="241" t="s">
        <v>14</v>
      </c>
      <c r="B86" s="303">
        <f>SUM(B80:B85)</f>
        <v>0</v>
      </c>
      <c r="C86" s="303">
        <f>SUM(C80:C85)</f>
        <v>29000</v>
      </c>
      <c r="D86" s="303">
        <f>SUM(D80:D85)</f>
        <v>0</v>
      </c>
      <c r="E86" s="303"/>
      <c r="F86" s="303">
        <f aca="true" t="shared" si="5" ref="F86:N86">SUM(F80:F85)</f>
        <v>0</v>
      </c>
      <c r="G86" s="303">
        <f t="shared" si="5"/>
        <v>0</v>
      </c>
      <c r="H86" s="303">
        <f t="shared" si="5"/>
        <v>0</v>
      </c>
      <c r="I86" s="303">
        <f t="shared" si="5"/>
        <v>0</v>
      </c>
      <c r="J86" s="303">
        <f t="shared" si="5"/>
        <v>0</v>
      </c>
      <c r="K86" s="303">
        <f t="shared" si="5"/>
        <v>0</v>
      </c>
      <c r="L86" s="303">
        <f t="shared" si="5"/>
        <v>0</v>
      </c>
      <c r="M86" s="303">
        <f t="shared" si="5"/>
        <v>0</v>
      </c>
      <c r="N86" s="303">
        <f t="shared" si="5"/>
        <v>0</v>
      </c>
      <c r="O86" s="303"/>
      <c r="P86" s="303">
        <f>SUM(P80:P85)</f>
        <v>0</v>
      </c>
      <c r="Q86" s="303">
        <f>SUM(Q80:Q85)</f>
        <v>0</v>
      </c>
      <c r="R86" s="303">
        <f>SUM(R80:R85)</f>
        <v>0</v>
      </c>
      <c r="S86" s="303">
        <f>SUM(S80:S85)</f>
        <v>0</v>
      </c>
      <c r="T86" s="303">
        <f>SUM(T80:T85)</f>
        <v>0</v>
      </c>
      <c r="U86" s="303">
        <f>SUM(B86:T86)</f>
        <v>29000</v>
      </c>
    </row>
    <row r="87" spans="1:21" ht="15.75">
      <c r="A87" s="243" t="s">
        <v>15</v>
      </c>
      <c r="B87" s="304"/>
      <c r="C87" s="304">
        <v>37500</v>
      </c>
      <c r="D87" s="304">
        <v>3000</v>
      </c>
      <c r="E87" s="304"/>
      <c r="F87" s="304"/>
      <c r="G87" s="304">
        <v>0</v>
      </c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>
        <f>SUM(B87:T87)</f>
        <v>40500</v>
      </c>
    </row>
    <row r="88" spans="1:21" ht="15.75">
      <c r="A88" s="235">
        <v>500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</row>
    <row r="89" spans="1:21" ht="15.75">
      <c r="A89" s="236">
        <v>508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</row>
    <row r="90" spans="1:21" ht="15.75">
      <c r="A90" s="236">
        <v>509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</row>
    <row r="91" spans="1:21" ht="15.75">
      <c r="A91" s="236">
        <v>513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</row>
    <row r="92" spans="1:21" ht="15.75">
      <c r="A92" s="236">
        <v>516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</row>
    <row r="93" spans="1:21" ht="15.75">
      <c r="A93" s="236">
        <v>518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1" ht="15.75">
      <c r="A94" s="236">
        <v>519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 t="s">
        <v>10</v>
      </c>
      <c r="M94" s="302"/>
      <c r="N94" s="302"/>
      <c r="O94" s="302"/>
      <c r="P94" s="302"/>
      <c r="Q94" s="302"/>
      <c r="R94" s="302"/>
      <c r="S94" s="302"/>
      <c r="T94" s="302"/>
      <c r="U94" s="302"/>
    </row>
    <row r="95" spans="1:21" ht="15.75">
      <c r="A95" s="241" t="s">
        <v>14</v>
      </c>
      <c r="B95" s="303">
        <f>SUM(B89:B94)</f>
        <v>0</v>
      </c>
      <c r="C95" s="303">
        <f>SUM(C89:C94)</f>
        <v>0</v>
      </c>
      <c r="D95" s="303">
        <f>SUM(D89:D94)</f>
        <v>0</v>
      </c>
      <c r="E95" s="303"/>
      <c r="F95" s="303">
        <f aca="true" t="shared" si="6" ref="F95:T95">SUM(F89:F94)</f>
        <v>0</v>
      </c>
      <c r="G95" s="303">
        <f t="shared" si="6"/>
        <v>0</v>
      </c>
      <c r="H95" s="303">
        <f t="shared" si="6"/>
        <v>0</v>
      </c>
      <c r="I95" s="303">
        <f t="shared" si="6"/>
        <v>0</v>
      </c>
      <c r="J95" s="303">
        <f t="shared" si="6"/>
        <v>0</v>
      </c>
      <c r="K95" s="303">
        <f t="shared" si="6"/>
        <v>0</v>
      </c>
      <c r="L95" s="303">
        <f t="shared" si="6"/>
        <v>0</v>
      </c>
      <c r="M95" s="303">
        <f t="shared" si="6"/>
        <v>0</v>
      </c>
      <c r="N95" s="303">
        <f t="shared" si="6"/>
        <v>0</v>
      </c>
      <c r="O95" s="303">
        <f t="shared" si="6"/>
        <v>0</v>
      </c>
      <c r="P95" s="303">
        <f t="shared" si="6"/>
        <v>0</v>
      </c>
      <c r="Q95" s="303">
        <f t="shared" si="6"/>
        <v>0</v>
      </c>
      <c r="R95" s="303">
        <f t="shared" si="6"/>
        <v>0</v>
      </c>
      <c r="S95" s="303">
        <f t="shared" si="6"/>
        <v>0</v>
      </c>
      <c r="T95" s="303">
        <f t="shared" si="6"/>
        <v>0</v>
      </c>
      <c r="U95" s="303">
        <f>SUM(B95:T95)</f>
        <v>0</v>
      </c>
    </row>
    <row r="96" spans="1:21" ht="15.75">
      <c r="A96" s="243" t="s">
        <v>15</v>
      </c>
      <c r="B96" s="304">
        <v>0</v>
      </c>
      <c r="C96" s="304"/>
      <c r="D96" s="304">
        <v>0</v>
      </c>
      <c r="E96" s="304"/>
      <c r="F96" s="304">
        <v>0</v>
      </c>
      <c r="G96" s="304">
        <v>0</v>
      </c>
      <c r="H96" s="304">
        <v>0</v>
      </c>
      <c r="I96" s="304"/>
      <c r="J96" s="304">
        <v>0</v>
      </c>
      <c r="K96" s="304"/>
      <c r="L96" s="304"/>
      <c r="M96" s="304">
        <v>0</v>
      </c>
      <c r="N96" s="304">
        <v>0</v>
      </c>
      <c r="O96" s="304">
        <v>0</v>
      </c>
      <c r="P96" s="304">
        <v>0</v>
      </c>
      <c r="Q96" s="304"/>
      <c r="R96" s="304"/>
      <c r="S96" s="304"/>
      <c r="T96" s="304"/>
      <c r="U96" s="304">
        <f>SUM(B96:T96)</f>
        <v>0</v>
      </c>
    </row>
    <row r="97" spans="1:21" ht="15.75">
      <c r="A97" s="235">
        <v>550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ht="15.75">
      <c r="A98" s="236">
        <v>553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</row>
    <row r="99" spans="1:21" ht="15.75">
      <c r="A99" s="236">
        <v>554</v>
      </c>
      <c r="B99" s="302"/>
      <c r="C99" s="302"/>
      <c r="D99" s="302"/>
      <c r="E99" s="302"/>
      <c r="F99" s="302"/>
      <c r="G99" s="302"/>
      <c r="H99" s="302"/>
      <c r="I99" s="302"/>
      <c r="J99" s="302">
        <v>3000</v>
      </c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</row>
    <row r="100" spans="1:21" ht="15.75">
      <c r="A100" s="241" t="s">
        <v>14</v>
      </c>
      <c r="B100" s="303">
        <f aca="true" t="shared" si="7" ref="B100:T100">SUM(B98:B99)</f>
        <v>0</v>
      </c>
      <c r="C100" s="303">
        <f t="shared" si="7"/>
        <v>0</v>
      </c>
      <c r="D100" s="303">
        <f t="shared" si="7"/>
        <v>0</v>
      </c>
      <c r="E100" s="303">
        <f t="shared" si="7"/>
        <v>0</v>
      </c>
      <c r="F100" s="303">
        <f t="shared" si="7"/>
        <v>0</v>
      </c>
      <c r="G100" s="303">
        <f t="shared" si="7"/>
        <v>0</v>
      </c>
      <c r="H100" s="303">
        <f t="shared" si="7"/>
        <v>0</v>
      </c>
      <c r="I100" s="303">
        <f t="shared" si="7"/>
        <v>0</v>
      </c>
      <c r="J100" s="303">
        <f t="shared" si="7"/>
        <v>3000</v>
      </c>
      <c r="K100" s="303">
        <f t="shared" si="7"/>
        <v>0</v>
      </c>
      <c r="L100" s="303">
        <f t="shared" si="7"/>
        <v>0</v>
      </c>
      <c r="M100" s="303">
        <f t="shared" si="7"/>
        <v>0</v>
      </c>
      <c r="N100" s="303">
        <f t="shared" si="7"/>
        <v>0</v>
      </c>
      <c r="O100" s="303">
        <f t="shared" si="7"/>
        <v>0</v>
      </c>
      <c r="P100" s="303">
        <f t="shared" si="7"/>
        <v>0</v>
      </c>
      <c r="Q100" s="303">
        <f t="shared" si="7"/>
        <v>0</v>
      </c>
      <c r="R100" s="303">
        <f t="shared" si="7"/>
        <v>0</v>
      </c>
      <c r="S100" s="303">
        <f t="shared" si="7"/>
        <v>0</v>
      </c>
      <c r="T100" s="303">
        <f t="shared" si="7"/>
        <v>0</v>
      </c>
      <c r="U100" s="303">
        <f>SUM(B100:T100)</f>
        <v>3000</v>
      </c>
    </row>
    <row r="101" spans="1:21" ht="15.75">
      <c r="A101" s="243" t="s">
        <v>15</v>
      </c>
      <c r="B101" s="304">
        <v>0</v>
      </c>
      <c r="C101" s="304"/>
      <c r="D101" s="304"/>
      <c r="E101" s="304"/>
      <c r="F101" s="304"/>
      <c r="G101" s="304"/>
      <c r="H101" s="304"/>
      <c r="I101" s="304"/>
      <c r="J101" s="304">
        <v>24000</v>
      </c>
      <c r="K101" s="304">
        <v>0</v>
      </c>
      <c r="L101" s="304"/>
      <c r="M101" s="304">
        <v>0</v>
      </c>
      <c r="N101" s="304">
        <v>0</v>
      </c>
      <c r="O101" s="304">
        <v>0</v>
      </c>
      <c r="P101" s="304">
        <v>0</v>
      </c>
      <c r="Q101" s="304"/>
      <c r="R101" s="304"/>
      <c r="S101" s="304"/>
      <c r="T101" s="304"/>
      <c r="U101" s="304">
        <f>SUM(B101:T101)</f>
        <v>24000</v>
      </c>
    </row>
    <row r="102" spans="1:21" ht="15.75">
      <c r="A102" s="242" t="s">
        <v>14</v>
      </c>
      <c r="B102" s="306">
        <f aca="true" t="shared" si="8" ref="B102:T103">B11+B19+B24+B29+B40+B48+B64+B72+B77+B86+B100+B95</f>
        <v>4516</v>
      </c>
      <c r="C102" s="306">
        <f t="shared" si="8"/>
        <v>638039.46</v>
      </c>
      <c r="D102" s="306">
        <f t="shared" si="8"/>
        <v>99575.6</v>
      </c>
      <c r="E102" s="306">
        <f t="shared" si="8"/>
        <v>0</v>
      </c>
      <c r="F102" s="306">
        <f t="shared" si="8"/>
        <v>0</v>
      </c>
      <c r="G102" s="306">
        <f t="shared" si="8"/>
        <v>17084</v>
      </c>
      <c r="H102" s="306">
        <f t="shared" si="8"/>
        <v>0</v>
      </c>
      <c r="I102" s="306">
        <f t="shared" si="8"/>
        <v>0</v>
      </c>
      <c r="J102" s="306">
        <f t="shared" si="8"/>
        <v>3000</v>
      </c>
      <c r="K102" s="306">
        <f t="shared" si="8"/>
        <v>59498</v>
      </c>
      <c r="L102" s="306">
        <f t="shared" si="8"/>
        <v>0</v>
      </c>
      <c r="M102" s="306">
        <f t="shared" si="8"/>
        <v>0</v>
      </c>
      <c r="N102" s="306">
        <f t="shared" si="8"/>
        <v>54285</v>
      </c>
      <c r="O102" s="306">
        <f t="shared" si="8"/>
        <v>0</v>
      </c>
      <c r="P102" s="306">
        <f t="shared" si="8"/>
        <v>0</v>
      </c>
      <c r="Q102" s="306">
        <f t="shared" si="8"/>
        <v>0</v>
      </c>
      <c r="R102" s="306">
        <f t="shared" si="8"/>
        <v>0</v>
      </c>
      <c r="S102" s="306">
        <f t="shared" si="8"/>
        <v>0</v>
      </c>
      <c r="T102" s="306">
        <f t="shared" si="8"/>
        <v>0</v>
      </c>
      <c r="U102" s="303">
        <f>SUM(B102:T102)</f>
        <v>875998.0599999999</v>
      </c>
    </row>
    <row r="103" spans="1:21" ht="16.5" thickBot="1">
      <c r="A103" s="244" t="s">
        <v>15</v>
      </c>
      <c r="B103" s="307">
        <f t="shared" si="8"/>
        <v>238312.24</v>
      </c>
      <c r="C103" s="307">
        <f t="shared" si="8"/>
        <v>3924319.58</v>
      </c>
      <c r="D103" s="307">
        <f t="shared" si="8"/>
        <v>926191.6</v>
      </c>
      <c r="E103" s="307">
        <f t="shared" si="8"/>
        <v>35800</v>
      </c>
      <c r="F103" s="307">
        <f t="shared" si="8"/>
        <v>0</v>
      </c>
      <c r="G103" s="307">
        <f t="shared" si="8"/>
        <v>747789.4</v>
      </c>
      <c r="H103" s="307">
        <f t="shared" si="8"/>
        <v>0</v>
      </c>
      <c r="I103" s="307">
        <f t="shared" si="8"/>
        <v>0</v>
      </c>
      <c r="J103" s="307">
        <f t="shared" si="8"/>
        <v>24000</v>
      </c>
      <c r="K103" s="307">
        <f t="shared" si="8"/>
        <v>442241.5</v>
      </c>
      <c r="L103" s="307">
        <f t="shared" si="8"/>
        <v>0</v>
      </c>
      <c r="M103" s="307">
        <f t="shared" si="8"/>
        <v>0</v>
      </c>
      <c r="N103" s="307">
        <f t="shared" si="8"/>
        <v>75790</v>
      </c>
      <c r="O103" s="307">
        <f t="shared" si="8"/>
        <v>83000</v>
      </c>
      <c r="P103" s="307">
        <f t="shared" si="8"/>
        <v>0</v>
      </c>
      <c r="Q103" s="307">
        <f t="shared" si="8"/>
        <v>0</v>
      </c>
      <c r="R103" s="307">
        <f t="shared" si="8"/>
        <v>0</v>
      </c>
      <c r="S103" s="307">
        <f t="shared" si="8"/>
        <v>36000</v>
      </c>
      <c r="T103" s="307">
        <f t="shared" si="8"/>
        <v>0</v>
      </c>
      <c r="U103" s="307">
        <f>SUM(B103:T103)</f>
        <v>6533444.32</v>
      </c>
    </row>
    <row r="104" spans="2:18" ht="16.5" thickTop="1">
      <c r="B104" s="237"/>
      <c r="D104" s="237"/>
      <c r="E104" s="237"/>
      <c r="F104" s="237"/>
      <c r="G104" s="237"/>
      <c r="H104" s="237"/>
      <c r="I104" s="237"/>
      <c r="J104" s="237"/>
      <c r="M104" s="237"/>
      <c r="N104" s="237"/>
      <c r="O104" s="237"/>
      <c r="P104" s="237"/>
      <c r="Q104" s="237"/>
      <c r="R104" s="237"/>
    </row>
    <row r="105" spans="2:21" ht="15.75">
      <c r="B105" s="237"/>
      <c r="D105" s="237"/>
      <c r="E105" s="237"/>
      <c r="F105" s="237"/>
      <c r="G105" s="237"/>
      <c r="H105" s="237"/>
      <c r="I105" s="237"/>
      <c r="J105" s="237"/>
      <c r="M105" s="237"/>
      <c r="N105" s="237"/>
      <c r="O105" s="237"/>
      <c r="P105" s="237"/>
      <c r="Q105" s="237"/>
      <c r="R105" s="237"/>
      <c r="U105" s="238"/>
    </row>
    <row r="106" spans="2:18" ht="15.75">
      <c r="B106" s="237"/>
      <c r="D106" s="237"/>
      <c r="E106" s="237"/>
      <c r="F106" s="237"/>
      <c r="G106" s="237"/>
      <c r="H106" s="237"/>
      <c r="I106" s="237"/>
      <c r="J106" s="237"/>
      <c r="M106" s="237"/>
      <c r="N106" s="237"/>
      <c r="O106" s="237"/>
      <c r="P106" s="237"/>
      <c r="Q106" s="237"/>
      <c r="R106" s="237"/>
    </row>
    <row r="107" spans="2:18" ht="15.75">
      <c r="B107" s="237"/>
      <c r="D107" s="237"/>
      <c r="E107" s="237"/>
      <c r="F107" s="237"/>
      <c r="G107" s="237"/>
      <c r="H107" s="237"/>
      <c r="I107" s="237"/>
      <c r="J107" s="237"/>
      <c r="M107" s="237"/>
      <c r="N107" s="237"/>
      <c r="O107" s="237"/>
      <c r="P107" s="237"/>
      <c r="Q107" s="237"/>
      <c r="R107" s="237"/>
    </row>
    <row r="109" spans="4:9" ht="15.75">
      <c r="D109" s="308"/>
      <c r="E109" s="308"/>
      <c r="G109" s="239"/>
      <c r="H109" s="239"/>
      <c r="I109" s="239"/>
    </row>
    <row r="110" spans="6:12" ht="15.75">
      <c r="F110" s="237"/>
      <c r="K110" s="240"/>
      <c r="L110" s="240"/>
    </row>
    <row r="111" ht="15.75">
      <c r="F111" s="237"/>
    </row>
    <row r="112" ht="15.75">
      <c r="F112" s="240"/>
    </row>
  </sheetData>
  <sheetProtection/>
  <mergeCells count="10">
    <mergeCell ref="A1:U1"/>
    <mergeCell ref="A2:U2"/>
    <mergeCell ref="A3:U3"/>
    <mergeCell ref="C4:D4"/>
    <mergeCell ref="F4:G4"/>
    <mergeCell ref="H4:I4"/>
    <mergeCell ref="K4:L4"/>
    <mergeCell ref="N4:P4"/>
    <mergeCell ref="Q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M200"/>
  <sheetViews>
    <sheetView zoomScalePageLayoutView="0" workbookViewId="0" topLeftCell="B9">
      <selection activeCell="G10" sqref="G10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5.5" customHeight="1">
      <c r="B2" s="31" t="s">
        <v>107</v>
      </c>
      <c r="C2" s="31"/>
      <c r="D2" s="173" t="s">
        <v>108</v>
      </c>
      <c r="F2" s="174"/>
      <c r="G2" s="174"/>
    </row>
    <row r="3" spans="4:6" ht="24" customHeight="1">
      <c r="D3" s="173" t="s">
        <v>326</v>
      </c>
      <c r="E3" s="31"/>
      <c r="F3" s="31"/>
    </row>
    <row r="4" spans="2:4" ht="22.5" customHeight="1">
      <c r="B4" s="31" t="s">
        <v>48</v>
      </c>
      <c r="C4" s="31"/>
      <c r="D4" s="6"/>
    </row>
    <row r="5" spans="4:6" ht="21" customHeight="1">
      <c r="D5" s="173" t="s">
        <v>327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568</v>
      </c>
      <c r="E7" s="175"/>
      <c r="F7" s="176">
        <v>482216.55</v>
      </c>
    </row>
    <row r="8" spans="2:6" ht="23.25" customHeight="1">
      <c r="B8" s="1" t="s">
        <v>49</v>
      </c>
      <c r="E8" s="10"/>
      <c r="F8" s="177"/>
    </row>
    <row r="9" spans="2:6" ht="21.75" customHeight="1">
      <c r="B9" s="177" t="s">
        <v>378</v>
      </c>
      <c r="C9" s="178" t="s">
        <v>50</v>
      </c>
      <c r="D9" s="179" t="s">
        <v>5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18.75">
      <c r="B11" s="1" t="s">
        <v>51</v>
      </c>
      <c r="E11" s="10"/>
      <c r="F11" s="177"/>
    </row>
    <row r="12" spans="2:6" ht="18.75">
      <c r="B12" s="178" t="s">
        <v>11</v>
      </c>
      <c r="C12" s="178" t="s">
        <v>4</v>
      </c>
      <c r="D12" s="182" t="s">
        <v>5</v>
      </c>
      <c r="E12" s="10"/>
      <c r="F12" s="177"/>
    </row>
    <row r="13" spans="2:6" ht="18.75">
      <c r="B13" s="183"/>
      <c r="C13" s="177"/>
      <c r="D13" s="184"/>
      <c r="E13" s="10"/>
      <c r="F13" s="185">
        <f>D13</f>
        <v>0</v>
      </c>
    </row>
    <row r="14" spans="2:6" ht="18.75">
      <c r="B14" s="1" t="s">
        <v>143</v>
      </c>
      <c r="E14" s="10"/>
      <c r="F14" s="185">
        <v>0</v>
      </c>
    </row>
    <row r="15" spans="2:6" ht="18.75">
      <c r="B15" s="180"/>
      <c r="E15" s="10"/>
      <c r="F15" s="185"/>
    </row>
    <row r="16" spans="2:6" ht="18.75">
      <c r="B16" s="180"/>
      <c r="E16" s="10"/>
      <c r="F16" s="185"/>
    </row>
    <row r="17" spans="5:6" ht="18.75">
      <c r="E17" s="10"/>
      <c r="F17" s="185"/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122</v>
      </c>
      <c r="E24" s="10"/>
      <c r="F24" s="184"/>
      <c r="J24" s="7"/>
    </row>
    <row r="25" spans="2:6" ht="18.75">
      <c r="B25" s="1" t="s">
        <v>123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569</v>
      </c>
      <c r="D27" s="186"/>
      <c r="E27" s="10"/>
      <c r="F27" s="187">
        <f>F7-F15-F16</f>
        <v>482216.55</v>
      </c>
    </row>
    <row r="28" spans="5:7" ht="8.25" customHeight="1">
      <c r="E28" s="28"/>
      <c r="F28" s="188"/>
      <c r="G28" s="8"/>
    </row>
    <row r="29" spans="2:6" ht="21" customHeight="1">
      <c r="B29" s="174" t="s">
        <v>52</v>
      </c>
      <c r="C29" s="174"/>
      <c r="D29" s="189"/>
      <c r="E29" s="175" t="s">
        <v>54</v>
      </c>
      <c r="F29" s="4"/>
    </row>
    <row r="30" spans="2:10" ht="18.75">
      <c r="B30" s="4" t="s">
        <v>490</v>
      </c>
      <c r="C30" s="4"/>
      <c r="D30" s="164"/>
      <c r="E30" s="10" t="s">
        <v>491</v>
      </c>
      <c r="F30" s="4"/>
      <c r="J30" s="7"/>
    </row>
    <row r="31" spans="2:10" ht="18.75">
      <c r="B31" s="4" t="s">
        <v>532</v>
      </c>
      <c r="C31" s="4"/>
      <c r="D31" s="164"/>
      <c r="E31" s="10" t="s">
        <v>492</v>
      </c>
      <c r="F31" s="4"/>
      <c r="J31" s="161"/>
    </row>
    <row r="32" spans="2:6" ht="18.75">
      <c r="B32" s="4" t="s">
        <v>533</v>
      </c>
      <c r="C32" s="4"/>
      <c r="D32" s="164"/>
      <c r="E32" s="10" t="s">
        <v>430</v>
      </c>
      <c r="F32" s="4"/>
    </row>
    <row r="33" spans="2:6" ht="18.75">
      <c r="B33" s="4" t="s">
        <v>570</v>
      </c>
      <c r="C33" s="4"/>
      <c r="D33" s="164"/>
      <c r="E33" s="10" t="str">
        <f>B33</f>
        <v>วันที่   31  พฤษภาคม   2555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2012-06-15T02:07:17Z</cp:lastPrinted>
  <dcterms:created xsi:type="dcterms:W3CDTF">2004-02-23T07:46:31Z</dcterms:created>
  <dcterms:modified xsi:type="dcterms:W3CDTF">2012-06-15T06:03:02Z</dcterms:modified>
  <cp:category/>
  <cp:version/>
  <cp:contentType/>
  <cp:contentStatus/>
</cp:coreProperties>
</file>