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tabRatio="814" firstSheet="3" activeTab="7"/>
  </bookViews>
  <sheets>
    <sheet name="ใบผ่านมาตรฐาน (2)" sheetId="1" r:id="rId1"/>
    <sheet name="ใบผ่านทั่วไป (2)" sheetId="2" r:id="rId2"/>
    <sheet name="งบทดลอง" sheetId="3" r:id="rId3"/>
    <sheet name="รายงานรับ-จ่ายเงินสด" sheetId="4" r:id="rId4"/>
    <sheet name="กระดาษทำการงบทดลอง " sheetId="5" r:id="rId5"/>
    <sheet name="หมายเหตุ1" sheetId="6" r:id="rId6"/>
    <sheet name="หมายเหตุ 2" sheetId="7" r:id="rId7"/>
    <sheet name="ก.พ." sheetId="8" r:id="rId8"/>
    <sheet name="มี.ค." sheetId="9" r:id="rId9"/>
    <sheet name="เม.ย." sheetId="10" r:id="rId10"/>
    <sheet name="พ.ค." sheetId="11" r:id="rId11"/>
    <sheet name="กระดาษทำการกระทบยอด   (2)" sheetId="12" r:id="rId12"/>
    <sheet name="งบกระทบยอดโครงการถ่ายโอน" sheetId="13" r:id="rId13"/>
    <sheet name="งบกระทบยอดเศรษฐกิจชุมชน" sheetId="14" r:id="rId14"/>
    <sheet name="งบกระทบยอดธกส.ออมทรัพย์" sheetId="15" r:id="rId15"/>
    <sheet name="งบกระทบยอดกรุงไทยกระแส (2)" sheetId="16" r:id="rId16"/>
    <sheet name="งบกระทบยอดกรุงไทยออมทรัพย์" sheetId="17" r:id="rId17"/>
    <sheet name="เงินสะสม" sheetId="18" r:id="rId18"/>
    <sheet name="แนบจ่ายขาด" sheetId="19" r:id="rId19"/>
    <sheet name="รายจ่ายรอจ่าย " sheetId="20" r:id="rId20"/>
    <sheet name="รายจ่ายค้างจ่าย" sheetId="21" r:id="rId21"/>
    <sheet name="เงินอุดหนุนค้างจ่าย" sheetId="22" r:id="rId22"/>
    <sheet name="รายงานกระแสเงินสด" sheetId="23" r:id="rId23"/>
  </sheets>
  <definedNames>
    <definedName name="_xlnm.Print_Area" localSheetId="11">'กระดาษทำการกระทบยอด   (2)'!$A$1:$V$123</definedName>
    <definedName name="_xlnm.Print_Area" localSheetId="4">'กระดาษทำการงบทดลอง '!$A$1:$J$45</definedName>
    <definedName name="_xlnm.Print_Area" localSheetId="12">'งบกระทบยอดโครงการถ่ายโอน'!$A$1:$H$42</definedName>
    <definedName name="_xlnm.Print_Area" localSheetId="14">'งบกระทบยอดธกส.ออมทรัพย์'!$A$1:$H$54</definedName>
    <definedName name="_xlnm.Print_Area" localSheetId="13">'งบกระทบยอดเศรษฐกิจชุมชน'!$A$1:$H$42</definedName>
    <definedName name="_xlnm.Print_Area" localSheetId="2">'งบทดลอง'!$A$1:$F$62</definedName>
    <definedName name="_xlnm.Print_Area" localSheetId="21">'เงินอุดหนุนค้างจ่าย'!#REF!</definedName>
    <definedName name="_xlnm.Print_Area" localSheetId="1">'ใบผ่านทั่วไป (2)'!$A$1:$F$170</definedName>
    <definedName name="_xlnm.Print_Area" localSheetId="0">'ใบผ่านมาตรฐาน (2)'!$A$1:$E$143</definedName>
    <definedName name="_xlnm.Print_Area" localSheetId="3">'รายงานรับ-จ่ายเงินสด'!$A$1:$I$105</definedName>
    <definedName name="_xlnm.Print_Titles" localSheetId="11">'กระดาษทำการกระทบยอด   (2)'!$1:$5</definedName>
    <definedName name="_xlnm.Print_Titles" localSheetId="4">'กระดาษทำการงบทดลอง '!$1:$7</definedName>
    <definedName name="_xlnm.Print_Titles" localSheetId="5">'หมายเหตุ1'!$1:$6</definedName>
  </definedNames>
  <calcPr fullCalcOnLoad="1"/>
</workbook>
</file>

<file path=xl/comments1.xml><?xml version="1.0" encoding="utf-8"?>
<comments xmlns="http://schemas.openxmlformats.org/spreadsheetml/2006/main">
  <authors>
    <author>muangnat.obt</author>
  </authors>
  <commentList>
    <comment ref="F31" authorId="0">
      <text>
        <r>
          <rPr>
            <b/>
            <sz val="9"/>
            <rFont val="Tahoma"/>
            <family val="2"/>
          </rPr>
          <t>muangnat.obt: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<sst xmlns="http://schemas.openxmlformats.org/spreadsheetml/2006/main" count="942" uniqueCount="597">
  <si>
    <t>ผู้บันทึกบัญชี</t>
  </si>
  <si>
    <t>(4) เงินอุดหนุนเฉพาะกิจ(เบี้ยยังชีพคนชรา)</t>
  </si>
  <si>
    <t>(2) เงินอุดหนุนทั่วไป (โครงการไทยเข้มแข็ง)</t>
  </si>
  <si>
    <t>(3) เงินอุดหนุนทั่วไป (อาหารกลางวัน)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</si>
  <si>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</si>
  <si>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</si>
  <si>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</si>
  <si>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</si>
  <si>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</si>
  <si>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</si>
  <si>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</si>
  <si>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</si>
  <si>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</si>
  <si>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</si>
  <si>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</si>
  <si>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</si>
  <si>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</si>
  <si>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</si>
  <si>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</si>
  <si>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</si>
  <si>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</si>
  <si>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</si>
  <si>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</si>
  <si>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</si>
  <si>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</si>
  <si>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</si>
  <si>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</si>
  <si>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</si>
  <si>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</si>
  <si>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</si>
  <si>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</si>
  <si>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</si>
  <si>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</si>
  <si>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</si>
  <si>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</si>
  <si>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</si>
  <si>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</si>
  <si>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</si>
  <si>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</si>
  <si>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</si>
  <si>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</si>
  <si>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</si>
  <si>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</si>
  <si>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</si>
  <si>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</si>
  <si>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</si>
  <si>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</si>
  <si>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</si>
  <si>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</si>
  <si>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</si>
  <si>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</si>
  <si>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</si>
  <si>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</si>
  <si>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</si>
  <si>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</si>
  <si>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</si>
  <si>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</si>
  <si>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</si>
  <si>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</si>
  <si>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</si>
  <si>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</si>
  <si>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</si>
  <si>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</si>
  <si>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</si>
  <si>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</si>
  <si>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</si>
  <si>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</si>
  <si>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</si>
  <si>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</si>
  <si>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เงินค้ำประกันสัญญา</t>
  </si>
  <si>
    <t xml:space="preserve"> งบทดลอง    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</si>
  <si>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</si>
  <si>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</si>
  <si>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</si>
  <si>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</si>
  <si>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</si>
  <si>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</si>
  <si>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</si>
  <si>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</si>
  <si>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</si>
  <si>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</si>
  <si>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</si>
  <si>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</si>
  <si>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</si>
  <si>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</si>
  <si>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</si>
  <si>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</si>
  <si>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</si>
  <si>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</si>
  <si>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</si>
  <si>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</si>
  <si>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</si>
  <si>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</si>
  <si>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</si>
  <si>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</si>
  <si>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</si>
  <si>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</si>
  <si>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</si>
  <si>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</si>
  <si>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</si>
  <si>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</si>
  <si>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</si>
  <si>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</si>
  <si>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</si>
  <si>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</si>
  <si>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</si>
  <si>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</si>
  <si>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>รับฝาก  (หมายเหตุ 1)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</si>
  <si>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</si>
  <si>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</si>
  <si>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</si>
  <si>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</si>
  <si>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</si>
  <si>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</si>
  <si>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</si>
  <si>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ธ. กรุงไทย  -  กระแสรายวัน</t>
  </si>
  <si>
    <t>เงินทุนสำรองเงินสะสม</t>
  </si>
  <si>
    <t>( นางวรรณา    กล้าแข็ง )</t>
  </si>
  <si>
    <t xml:space="preserve">                             บ/ชเงินรายรับ</t>
  </si>
  <si>
    <t>ครุภัณฑ์</t>
  </si>
  <si>
    <t xml:space="preserve">                 เงินฝากธนาคาร  ธกส. - เศรษฐกิจชุมชน</t>
  </si>
  <si>
    <t xml:space="preserve">                 เงินฝากธนาคารกรุงไทย - กระแสรายวัน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</si>
  <si>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</si>
  <si>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</si>
  <si>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</si>
  <si>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</si>
  <si>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</si>
  <si>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</si>
  <si>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</si>
  <si>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</si>
  <si>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</si>
  <si>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</si>
  <si>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</si>
  <si>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</si>
  <si>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</si>
  <si>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</si>
  <si>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</si>
  <si>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</si>
  <si>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</si>
  <si>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</si>
  <si>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</si>
  <si>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</si>
  <si>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</si>
  <si>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</si>
  <si>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</si>
  <si>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</si>
  <si>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</si>
  <si>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</si>
  <si>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</si>
  <si>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</si>
  <si>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</si>
  <si>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</si>
  <si>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</si>
  <si>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</si>
  <si>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</si>
  <si>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>เจ้าพนักงานการเงินและบัญชี</t>
  </si>
  <si>
    <t xml:space="preserve">  ตำแหน่ง    เจ้าพนักงานการเงินและบัญชี</t>
  </si>
  <si>
    <t xml:space="preserve">             (   นางวรรณา  กล้าแข็ง     )</t>
  </si>
  <si>
    <t>เอกสารแนบงบเงินสะสม</t>
  </si>
  <si>
    <t>ที่</t>
  </si>
  <si>
    <t>รายจ่ายรอจ่าย</t>
  </si>
  <si>
    <t xml:space="preserve">                               เงินอุดหนุนเฉพาะกิจ -เบี้ยยังชีพคนชรา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</si>
  <si>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</si>
  <si>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</si>
  <si>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</si>
  <si>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</si>
  <si>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</si>
  <si>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</si>
  <si>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</si>
  <si>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</si>
  <si>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</si>
  <si>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</si>
  <si>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</si>
  <si>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</si>
  <si>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</si>
  <si>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</si>
  <si>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</si>
  <si>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</si>
  <si>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</si>
  <si>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</si>
  <si>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</si>
  <si>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</si>
  <si>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</si>
  <si>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</si>
  <si>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</si>
  <si>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</si>
  <si>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</si>
  <si>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</si>
  <si>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</si>
  <si>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</si>
  <si>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</si>
  <si>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</si>
  <si>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</si>
  <si>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</si>
  <si>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</si>
  <si>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</si>
  <si>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</si>
  <si>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</si>
  <si>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</si>
  <si>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</si>
  <si>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</si>
  <si>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</si>
  <si>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</si>
  <si>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</si>
  <si>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</si>
  <si>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</si>
  <si>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</si>
  <si>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</si>
  <si>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</si>
  <si>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</si>
  <si>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</si>
  <si>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</si>
  <si>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</si>
  <si>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</si>
  <si>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</si>
  <si>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</si>
  <si>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</si>
  <si>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</si>
  <si>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</si>
  <si>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</si>
  <si>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</si>
  <si>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</si>
  <si>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</si>
  <si>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</si>
  <si>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</si>
  <si>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</si>
  <si>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 xml:space="preserve"> - พรบ. อบจ.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</si>
  <si>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</si>
  <si>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</si>
  <si>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</si>
  <si>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</si>
  <si>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</si>
  <si>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(6) ค่าธรรมเนียมจดทะเบียนอสังหาริมทรัพย์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</si>
  <si>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</si>
  <si>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</si>
  <si>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</si>
  <si>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</si>
  <si>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</si>
  <si>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</si>
  <si>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</si>
  <si>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</si>
  <si>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</si>
  <si>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</si>
  <si>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</si>
  <si>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</si>
  <si>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</si>
  <si>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</si>
  <si>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</si>
  <si>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</si>
  <si>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</si>
  <si>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</si>
  <si>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</si>
  <si>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</si>
  <si>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</si>
  <si>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</si>
  <si>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</si>
  <si>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</si>
  <si>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</si>
  <si>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</si>
  <si>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</si>
  <si>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</si>
  <si>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</si>
  <si>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</si>
  <si>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</si>
  <si>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</si>
  <si>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</si>
  <si>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</si>
  <si>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</si>
  <si>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</si>
  <si>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</si>
  <si>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</si>
  <si>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</si>
  <si>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</si>
  <si>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</si>
  <si>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</si>
  <si>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</si>
  <si>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</si>
  <si>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</si>
  <si>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</si>
  <si>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</si>
  <si>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</si>
  <si>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</si>
  <si>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</si>
  <si>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</si>
  <si>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</si>
  <si>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</si>
  <si>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</si>
  <si>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</si>
  <si>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</si>
  <si>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</si>
  <si>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</si>
  <si>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</si>
  <si>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</si>
  <si>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</si>
  <si>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</si>
  <si>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</si>
  <si>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</si>
  <si>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</si>
  <si>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</si>
  <si>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</si>
  <si>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</si>
  <si>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</si>
  <si>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</si>
  <si>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</si>
  <si>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</si>
  <si>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</si>
  <si>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</si>
  <si>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</si>
  <si>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</si>
  <si>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</si>
  <si>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</si>
  <si>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</si>
  <si>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</si>
  <si>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</si>
  <si>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</si>
  <si>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</si>
  <si>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</si>
  <si>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</si>
  <si>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</si>
  <si>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</si>
  <si>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</si>
  <si>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</si>
  <si>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</si>
  <si>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</si>
  <si>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เบิกจ่ายแล้ว</t>
  </si>
  <si>
    <t xml:space="preserve"> ธนาคารกรุงไทย  สาขานครราชสีมา</t>
  </si>
  <si>
    <t xml:space="preserve">   เลขที่บัญชี  …...…301-6-09587-4……...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</si>
  <si>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</si>
  <si>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</si>
  <si>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</si>
  <si>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</si>
  <si>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</si>
  <si>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</si>
  <si>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</si>
  <si>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เมืองนาท อ.ขามสะแกแสง จ.นครราชสีมา เพื่อการรับเงิน</t>
  </si>
  <si>
    <t>ชื่อบัญชี องค์การบริหารส่วนตำบลเมืองนาท</t>
  </si>
  <si>
    <t>งบประทบยอดเงินฝากธนาคาร-กระแสรายวัน</t>
  </si>
  <si>
    <t>งบประทบยอดเงินฝากธนาคาร-ออมทรัพย์</t>
  </si>
  <si>
    <t>ลูกหนี้ภาษีบำรุงท้องที่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</si>
  <si>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</si>
  <si>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</si>
  <si>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เงินอุดหนุนเฉพาะกิจ  - สวัสดิการผู้พิการ</t>
  </si>
  <si>
    <t>เงินอุดหนุนเฉพาะกิจ - สวัสดิการเบี้ยยังชีพคนชรา</t>
  </si>
  <si>
    <t>เงินอุดหนุนเฉพาะกิจ - สวัสดิการเบี้ยยังชีพผู้พิการ</t>
  </si>
  <si>
    <t>(4) เงินอุดหนุนเฉพาะกิจ(เบี้ยยังชีพผู้พิการหรือทุพพลภาพ)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</si>
  <si>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</si>
  <si>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</si>
  <si>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</si>
  <si>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</si>
  <si>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</si>
  <si>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บัญชีเงินฝากธนาคารกรุงไทย -กระแสรายวัน</t>
  </si>
  <si>
    <t xml:space="preserve">                        บัญชีเงินรับฝาก - ภาษีหัก ณ ที่จ่าย</t>
  </si>
  <si>
    <t>เงินอุดหนุนทั่วไป - อาหารกลางวัน</t>
  </si>
  <si>
    <t xml:space="preserve">    ผู้จัดทำ</t>
  </si>
  <si>
    <t xml:space="preserve">                    ผู้อนุมัติ</t>
  </si>
  <si>
    <t>.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</si>
  <si>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</si>
  <si>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</si>
  <si>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</si>
  <si>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</si>
  <si>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</si>
  <si>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</si>
  <si>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>รวมจ่ายงบฯ</t>
  </si>
  <si>
    <t>ลูกหนี้เงินยืมเงินสะสม</t>
  </si>
  <si>
    <t>บัญชีเงินเกินบัญชี</t>
  </si>
  <si>
    <t>รายจ่ายที่รอจ่าย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</si>
  <si>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</si>
  <si>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</si>
  <si>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</si>
  <si>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</si>
  <si>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 xml:space="preserve"> - เงินประโยชน์ตอบแทนอื่นสำหรับพนักงานส่วนท้องถิ่นเป็นกรณีพิเศษ(เงินรางวัลประจำปี)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</si>
  <si>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</si>
  <si>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</si>
  <si>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</si>
  <si>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 xml:space="preserve">รายจ่ายค้างจ่าย  </t>
  </si>
  <si>
    <t>ก่อหนี้ผูกพัน</t>
  </si>
  <si>
    <t>ไม่ก่อหนี้ผูกพัน</t>
  </si>
  <si>
    <t>เงินอุดหนุนค้างจ่าย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</si>
  <si>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</si>
  <si>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</si>
  <si>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</si>
  <si>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</si>
  <si>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</si>
  <si>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</si>
  <si>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</si>
  <si>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</si>
  <si>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</si>
  <si>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</si>
  <si>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</si>
  <si>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 xml:space="preserve">  เดบิท         เงินสด</t>
  </si>
  <si>
    <t xml:space="preserve">                  เครดิต    เงินสด</t>
  </si>
  <si>
    <t>ธ. ธกส.        -  ออมทรัพย์ 291-2-49401-5</t>
  </si>
  <si>
    <t xml:space="preserve">  เดบิท  งบกลาง   </t>
  </si>
  <si>
    <t>เงินเกินบัญชี</t>
  </si>
  <si>
    <t>เบิกเกินรับคืน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</si>
  <si>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</si>
  <si>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</si>
  <si>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      รายจ่ายค้างจ่าย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</si>
  <si>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</si>
  <si>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</si>
  <si>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</si>
  <si>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</si>
  <si>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เงินยืมเงินสะสม</t>
  </si>
  <si>
    <t>หัก</t>
  </si>
  <si>
    <t>บัญชีเงินทุนโครงการเศรษฐกิจชุมชน</t>
  </si>
  <si>
    <t xml:space="preserve">                               ค่าธรรมเนียมอื่น</t>
  </si>
  <si>
    <t xml:space="preserve">                               เงินรางวัล</t>
  </si>
  <si>
    <t>0149</t>
  </si>
  <si>
    <t>(29) ค่าธรรมเนียมอื่นๆ</t>
  </si>
  <si>
    <t xml:space="preserve">     เงินสะสม</t>
  </si>
  <si>
    <t xml:space="preserve">     เงินอุดหนุนอุดหนุนทั่วไป - ไทยเข้มแข็ง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</si>
  <si>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</si>
  <si>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</si>
  <si>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เงินอุดหนุนเฉพาะกิจ -  ไทยเข้มแข็ง</t>
  </si>
  <si>
    <t xml:space="preserve">     รายจ่ายรอจ่าย</t>
  </si>
  <si>
    <t xml:space="preserve">     รายจ่ายค้างจ่าย</t>
  </si>
  <si>
    <t xml:space="preserve">     เงินเกินบัญชี</t>
  </si>
  <si>
    <t xml:space="preserve">     ลูกหนี้เงินยืมเงินสะสม</t>
  </si>
  <si>
    <t xml:space="preserve">     ลูกหนี้เงินยืมงบประมาณ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</si>
  <si>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</si>
  <si>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</si>
  <si>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</si>
  <si>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</si>
  <si>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</si>
  <si>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 xml:space="preserve">                               ค่าธรรมเนียมเก็บและขนมูลฝอย</t>
  </si>
  <si>
    <t>หัก  :    รายการกระทบยอดอื่น  ๆ</t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</si>
  <si>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</si>
  <si>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</si>
  <si>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t>เพียงวันที่    31  มีนาคม  2554</t>
  </si>
  <si>
    <t>906</t>
  </si>
  <si>
    <t>903</t>
  </si>
  <si>
    <t>905</t>
  </si>
  <si>
    <t>เงินอุดหนุนเฉพาะกิจ - สวัสดิการคนชรา</t>
  </si>
  <si>
    <t xml:space="preserve">                 -  กระแสรายวัน </t>
  </si>
  <si>
    <t xml:space="preserve">                    ธกส.      -  กระแสรายวัน</t>
  </si>
  <si>
    <t xml:space="preserve">     ลูกหนี้เศรษฐกิจชุมชน</t>
  </si>
  <si>
    <t xml:space="preserve">                        บัญชีรายรับ -  ค่าปรับผิดสัญญา</t>
  </si>
  <si>
    <t>หัวหน้าส่วนการคลัง</t>
  </si>
  <si>
    <t xml:space="preserve">               (   นางสุภาภรณ์  การถาง  )</t>
  </si>
  <si>
    <t xml:space="preserve">  ตำแหน่ง    หัวหน้าส่วนการคลัง</t>
  </si>
  <si>
    <t>(5) เงินอุดหนุนเฉพาะกิจ(โครงการครอบครัวไทยห่างไกลยาเสพติด)</t>
  </si>
  <si>
    <t>เงินอุดหนุนเฉพาะกิจ(ครอบครัวไทยห่างไกลยาฯ)</t>
  </si>
  <si>
    <t>879/2554</t>
  </si>
  <si>
    <t>878/2554</t>
  </si>
  <si>
    <t>877/2554</t>
  </si>
  <si>
    <t>876/2554</t>
  </si>
  <si>
    <t>ดอกเบี้ยเงินทุนโครงการเศรษฐกิจชุมชน</t>
  </si>
  <si>
    <t>บัญชีรายได้ค้างรับ</t>
  </si>
  <si>
    <t xml:space="preserve">  ปีงบประมาณ    2555</t>
  </si>
  <si>
    <t xml:space="preserve">  ยอดคงเหลือตามรายงานธนาคาร  ณ  วันที่  31 ตุลาคม   2554</t>
  </si>
  <si>
    <t>วันที่     31  ตุลาคม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</si>
  <si>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ตุลาคม   2554</t>
    </r>
  </si>
  <si>
    <t>เงินสะสมยกมา ปี 54</t>
  </si>
  <si>
    <t>บวก</t>
  </si>
  <si>
    <t>รับคืนเบี้ยยังชีพคนชรา</t>
  </si>
  <si>
    <t>เงินค่าตอบแทนสมาชิกปี 2554(ตกเบิก)</t>
  </si>
  <si>
    <t>ลำดับ</t>
  </si>
  <si>
    <t>จำนวนเงินตาม</t>
  </si>
  <si>
    <t>ใบอนุมัติประจำงวด</t>
  </si>
  <si>
    <t xml:space="preserve">  1.  เงินอุดหนุนเฉพาะกิจ -เบี้ยยังชีพคนชรา(ปี54)</t>
  </si>
  <si>
    <t xml:space="preserve">  2.  เงินอุดหนุนเฉพาะกิจ -เบี้ยยังชีพคนพิการ(ปี54)</t>
  </si>
  <si>
    <r>
      <t xml:space="preserve">  3.  เงินอุดหนุนเฉพาะกิจ -</t>
    </r>
    <r>
      <rPr>
        <sz val="12"/>
        <rFont val="TH SarabunPSK"/>
        <family val="2"/>
      </rPr>
      <t>ศูนย์พัฒนาครอบครัวอบต.เมืองนาท (ศพค.)</t>
    </r>
  </si>
  <si>
    <t>รายละเอียด ประกอบงบทดลองและรายงานรับ-จ่ายเงินสด</t>
  </si>
  <si>
    <t>ภาษีหัก ณ ที่จ่าย</t>
  </si>
  <si>
    <t>ค่าใช้จ่าย ภบท 5 %</t>
  </si>
  <si>
    <t>ค่าใช้จ่าย ภบท 6 %</t>
  </si>
  <si>
    <t>เงินค้ำประกันสัญญา (โครงการไทยเข้มแข็ง)</t>
  </si>
  <si>
    <t>รับ</t>
  </si>
  <si>
    <t>จ่าย</t>
  </si>
  <si>
    <t>ยกมา</t>
  </si>
  <si>
    <r>
      <rPr>
        <u val="single"/>
        <sz val="14"/>
        <rFont val="TH SarabunPSK"/>
        <family val="2"/>
      </rPr>
      <t>เงินรับฝาก</t>
    </r>
    <r>
      <rPr>
        <sz val="14"/>
        <rFont val="TH SarabunPSK"/>
        <family val="2"/>
      </rPr>
      <t xml:space="preserve">  (หมายเหตุ 2)</t>
    </r>
  </si>
  <si>
    <t>เงินรับฝาก  (หมายเหตุ2)</t>
  </si>
  <si>
    <t xml:space="preserve">                           ค่าใช้สอย</t>
  </si>
  <si>
    <t>นักวิชาการเงินและบัญชี</t>
  </si>
  <si>
    <t xml:space="preserve">     เงินอุดหนุนเฉพาะกิจ -  ครอบครัวไทยฯ</t>
  </si>
  <si>
    <t>เงินโครงการเศรษฐกิจชุมชน ม.3</t>
  </si>
  <si>
    <t>จ่ายขาดเงินสะสม เดือน พ.ย.54</t>
  </si>
  <si>
    <t>ประจำเดือน   พฤศจิกายน  2554</t>
  </si>
  <si>
    <t>โครงการเคลื่อนย้ายประปาม.5</t>
  </si>
  <si>
    <t xml:space="preserve">             (  นางอาภาภรณ์  กกสันเทียะ   )</t>
  </si>
  <si>
    <t>ตำแหน่งเจ้าพนักงานพัสดุ รักษาการใน ตำแหน่งนักวิชาการเงินและบัญชี</t>
  </si>
  <si>
    <t>ปีงบประมาณ     2555</t>
  </si>
  <si>
    <t>2 .เงินอุดหนุนเฉพาะกิจ-เบี้ยยังชีพคนพิการ(ปี54)</t>
  </si>
  <si>
    <t>1. เงินอุดหนุนเฉพาะกิจ-เบี้ยยังชีพคนชรา(ปี54)</t>
  </si>
  <si>
    <t>3. เงินอุดหนุนเฉพาะกิจ-ศูนย์พัฒนาครอบครัวอบต.เมืองนาท(ศพค.)</t>
  </si>
  <si>
    <t xml:space="preserve"> ตำแหน่ง เจ้าพนักงานพัสดุ รักษาการใน ตำแหน่งนักวิชาการเงินและบัญชี</t>
  </si>
  <si>
    <t xml:space="preserve">               (   นางสุภาภรณ์  การถาง   )</t>
  </si>
  <si>
    <r>
      <t xml:space="preserve"> ตำแหน่ง </t>
    </r>
    <r>
      <rPr>
        <sz val="13"/>
        <rFont val="TH SarabunPSK"/>
        <family val="2"/>
      </rPr>
      <t>เจ้าพนักงานพัสดุ รักษาการใน ตำแหน่งนักวิชาการเงินและบัญชี</t>
    </r>
  </si>
  <si>
    <t xml:space="preserve">  ตำแหน่ง       หัวหน้าส่วนการคลัง</t>
  </si>
  <si>
    <t xml:space="preserve">  ตำแหน่ง เจ้าพนักงานพัสดุ รักษาการในตำแหน่ง  นักวิชาการเงินและบัญชี</t>
  </si>
  <si>
    <t xml:space="preserve">                           ลูกหนี้-เงินทุนโครงการเศรษฐกิจชุมชน ม.7</t>
  </si>
  <si>
    <t xml:space="preserve">                           บัญชีเงินทุนโครงการเศรษฐกิจชุมชน</t>
  </si>
  <si>
    <t xml:space="preserve">                          อุดหนุนเฉพาะกิจ-เบี้ยยังชีพคนชรา</t>
  </si>
  <si>
    <t>( นางอาภาภรณ์  กกสันเทียะ)</t>
  </si>
  <si>
    <t xml:space="preserve">  (  นางสุภาภรณ์   การถาง)</t>
  </si>
  <si>
    <t xml:space="preserve">       ( นางอาภาภรณ์  กกสันเทียะ)</t>
  </si>
  <si>
    <t>เจ้าพนักงานพัสดุ รักษาการในตำแหน่ง</t>
  </si>
  <si>
    <t xml:space="preserve">                          -  เศรษฐกิจชุมชน</t>
  </si>
  <si>
    <t>ผู้ทำบัญชี</t>
  </si>
  <si>
    <t>( นางสุภาภรณ์   การถาง)</t>
  </si>
  <si>
    <t xml:space="preserve">                 เลขที่ …03.. /…05…... / 2554….</t>
  </si>
  <si>
    <t xml:space="preserve">                               เงินอุดหนุนเฉพาะกิจ - ไทยเข้มแข็ง</t>
  </si>
  <si>
    <t xml:space="preserve">             (  นางสุภาภรณ์   การถาง )</t>
  </si>
  <si>
    <t xml:space="preserve">               ( นางอาภาภรณ์  กกสันเทียะ )</t>
  </si>
  <si>
    <t xml:space="preserve">            หัวหน้าส่วนการคลัง</t>
  </si>
  <si>
    <t xml:space="preserve">          </t>
  </si>
  <si>
    <t>( นางอาภาภรณ์   กกสันเทียะ )</t>
  </si>
  <si>
    <t xml:space="preserve">               (นางสุภาภรณ์  การถาง)</t>
  </si>
  <si>
    <t xml:space="preserve"> หัวหน้าส่วนการคลัง</t>
  </si>
  <si>
    <t xml:space="preserve">                                   เจ้าพนักงานพัสดุ รักษาการในตำแหน่ง</t>
  </si>
  <si>
    <t xml:space="preserve">                                นักวิชาการเงินและบัญชี</t>
  </si>
  <si>
    <t>เครดิต ลูกหนี้เงินยืมงบประมาณ</t>
  </si>
  <si>
    <t xml:space="preserve">  (  นางสุภาภรณ์  การถาง)</t>
  </si>
  <si>
    <r>
      <t xml:space="preserve">เครดิต </t>
    </r>
    <r>
      <rPr>
        <sz val="14"/>
        <rFont val="TH SarabunPSK"/>
        <family val="2"/>
      </rPr>
      <t xml:space="preserve">  ธกส.ออมทรัพย์  291-2-49401-5</t>
    </r>
  </si>
  <si>
    <t>เจ้าพนักงานพัสดุ รักษาการใน</t>
  </si>
  <si>
    <t xml:space="preserve">            เจ้าพนักงานพัสดุ รักษาการใน-</t>
  </si>
  <si>
    <t>ตำแหน่ง นักวิชาการเงินและบัญชี</t>
  </si>
  <si>
    <t xml:space="preserve">  (  นายสยาม     สังข์ศร )</t>
  </si>
  <si>
    <t>รักษาราชการหัวหน้าส่วนการคลัง</t>
  </si>
  <si>
    <t>(นางอาภาภรณ์  กกสันเทียะ)</t>
  </si>
  <si>
    <t xml:space="preserve">             (   นางอาภาภรณ์  กกสันเทียะ   )</t>
  </si>
  <si>
    <t xml:space="preserve">  ลงชื่อ ……………..................……………….</t>
  </si>
  <si>
    <t xml:space="preserve">  ลงชื่อ ………………….....................………….</t>
  </si>
  <si>
    <t xml:space="preserve">             ( นางอาภาภรณ์  กกสันเทียะ )</t>
  </si>
  <si>
    <t xml:space="preserve">  ลงชื่อ ………………………......................…….</t>
  </si>
  <si>
    <t xml:space="preserve">  ลงชื่อ …………………………......................….</t>
  </si>
  <si>
    <t xml:space="preserve">               ( นางสุภาภรณ์  การถาง  )</t>
  </si>
  <si>
    <t>(5) เงินอุดหนุนทั่วไป อาหารเสริม(นม)</t>
  </si>
  <si>
    <t>2002</t>
  </si>
  <si>
    <t xml:space="preserve">                               เงินอุดหนุนทั่วไป -อาหารเสริม(นม)</t>
  </si>
  <si>
    <t>ผู้อนุมัติ</t>
  </si>
  <si>
    <t>เจ้าพนักงานพัสดุ รักษาการในตำแหน่ง นักวิชาการเงินและบัญชี</t>
  </si>
  <si>
    <t xml:space="preserve"> จพง.พัสดุ รักษาการในตำแหน่ง นวก.การเงินและบัญชี</t>
  </si>
  <si>
    <t>เบิกจ่ายตาม</t>
  </si>
  <si>
    <t>ฎีกาที่ 180/2555</t>
  </si>
  <si>
    <t>ลว. 5 ม.ค.55</t>
  </si>
  <si>
    <t>ฎีกาที่ 181/2555</t>
  </si>
  <si>
    <t>ฎีกาที่ 182/2555</t>
  </si>
  <si>
    <t>ฎีกาที่ 183/2555</t>
  </si>
  <si>
    <t xml:space="preserve">                   เลขที่ …02.. /…01…... / …2555...</t>
  </si>
  <si>
    <t>เบิกตัดปี</t>
  </si>
  <si>
    <t xml:space="preserve">           เลขที่ …1..../...01...../...2555...</t>
  </si>
  <si>
    <t xml:space="preserve">   วันที่ ....…31....มกราคม ..2555…...</t>
  </si>
  <si>
    <t>เดบิท   ค่าใช้สอย(ลงทะเบียน)</t>
  </si>
  <si>
    <r>
      <t xml:space="preserve">เครดิต </t>
    </r>
    <r>
      <rPr>
        <sz val="14"/>
        <rFont val="TH SarabunPSK"/>
        <family val="2"/>
      </rPr>
      <t xml:space="preserve"> เงินยืมเงินสะสม</t>
    </r>
  </si>
  <si>
    <t xml:space="preserve">                     วันที่ …    31   มกราคม  2555.....</t>
  </si>
  <si>
    <t xml:space="preserve">                     เลขที่ …01.../..01... /2555…….</t>
  </si>
  <si>
    <t xml:space="preserve">                     วันที่ …31  มกราคม   2555.....</t>
  </si>
  <si>
    <t xml:space="preserve">                     เลขที่ …03.../..01.. /2555…….</t>
  </si>
  <si>
    <t xml:space="preserve">                     เลขที่ …02.../..01... /2555…….</t>
  </si>
  <si>
    <t xml:space="preserve">          เบี้ยยังชีพผู้พิการ ม.ค. 55</t>
  </si>
  <si>
    <t xml:space="preserve">  ยอดคงเหลือตามรายงานธนาคาร  ณ  วันที่  31 ม.ค. 2555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</si>
  <si>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31 ม.ค.  2555</t>
    </r>
  </si>
  <si>
    <t>วันที่   31 มกราคม 2555</t>
  </si>
  <si>
    <t xml:space="preserve">  ยอดคงเหลือตามรายงานธนาคาร  ณ  วันที่  31  ม.ค. 2555</t>
  </si>
  <si>
    <t>วันที่     31  มกราคม  2555</t>
  </si>
  <si>
    <t xml:space="preserve">  ยอดคงเหลือตามรายงานธนาคาร  ณ  วันที่  31  มกราคม   2555</t>
  </si>
  <si>
    <t xml:space="preserve">  ยอดคงเหลือตามบัญชี    ณ   วันที่     31 ม.ค. 2555</t>
  </si>
  <si>
    <t xml:space="preserve"> วันที่     31 มกราคม  2555</t>
  </si>
  <si>
    <t xml:space="preserve">  ยอดคงเหลือตามบัญชี    ณ   วันที่   31 ม.ค.  2555</t>
  </si>
  <si>
    <t xml:space="preserve"> วันที่  31 มกราคม  2555</t>
  </si>
  <si>
    <t xml:space="preserve">  ยอดคงเหลือตามรายงานธนาคาร  ณ  วันที่     31 ม.ค.  2555</t>
  </si>
  <si>
    <t>เดบิท   เบี้ยยังชีพผู้สูงอายุ ม.ค. 55</t>
  </si>
  <si>
    <t>ประจำเดือน  มกราคม 2555</t>
  </si>
  <si>
    <t xml:space="preserve">                           ลูกหนี้เงินยืมงบประมาณ</t>
  </si>
  <si>
    <t>27 ม.ค. 55</t>
  </si>
  <si>
    <t>รับคืนเบี้ยยังชีพคนชรา ม.ค. 55</t>
  </si>
  <si>
    <t xml:space="preserve">                          ค่าใช้สอย  (ค่าลงทะเบียน)</t>
  </si>
  <si>
    <t xml:space="preserve">                    </t>
  </si>
  <si>
    <t xml:space="preserve">                     เลขที่ 05.../.....11... /2555…….</t>
  </si>
  <si>
    <t xml:space="preserve">                     วันที่ …3  พฤศจิกายน   2554.....</t>
  </si>
  <si>
    <t>ส่งใช้เงินงบประมาณค่าลงทะเบียน(สำนักปลัด) ,ส่วนการคลัง ตามสัญญาเงินยืมเลขที่   2,3 /2555</t>
  </si>
  <si>
    <t xml:space="preserve">                          ประจำเดือน   มกราคม  พ.ศ.   2555</t>
  </si>
  <si>
    <t xml:space="preserve">                               ค่าธรรมเนียมจดทะเบียนสิทธิฯและนิติกรรมที่ดิน</t>
  </si>
  <si>
    <r>
      <t xml:space="preserve">          </t>
    </r>
    <r>
      <rPr>
        <b/>
        <sz val="14"/>
        <rFont val="TH SarabunPSK"/>
        <family val="2"/>
      </rPr>
      <t xml:space="preserve">  เดบิต</t>
    </r>
    <r>
      <rPr>
        <sz val="14"/>
        <rFont val="TH SarabunPSK"/>
        <family val="2"/>
      </rPr>
      <t xml:space="preserve">       เบี้ยยังชีพผู้สูงอายุ ม.ค.55  (ค่าลงทะเบียน)</t>
    </r>
  </si>
  <si>
    <t xml:space="preserve">          เบี้ยยังชีพผู้พิการ ธ.ค. 55</t>
  </si>
  <si>
    <t xml:space="preserve">ส่งใช้เงินยืมเงินสะสมเบี้ยยังชีพผู้สูงอายุในเดือน ม.ค. 55 และพิการในเดือน   ธ.ค. 55 และ เดือน ม.ค.55  </t>
  </si>
  <si>
    <t>เดบิท   ค่าใช้สอย</t>
  </si>
  <si>
    <r>
      <t>เครดิต ลูกหนี้</t>
    </r>
    <r>
      <rPr>
        <sz val="14"/>
        <rFont val="TH SarabunPSK"/>
        <family val="2"/>
      </rPr>
      <t>เงินยืมงบประมาณ</t>
    </r>
  </si>
  <si>
    <t xml:space="preserve">                   ส่งใช้เงินยืมค่าลงทะเบียนฝึกอบรม E-laas  ตั้งแต่เดือน พ.ย. 54 ลืมบันทึกบัญชี</t>
  </si>
  <si>
    <t xml:space="preserve">           ค่าใช้สอย(ลงทะเบียน E-lass)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</si>
  <si>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  มกราคม  2555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</si>
  <si>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 มกราคม  2555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</si>
  <si>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มกราคม  2555</t>
  </si>
  <si>
    <t xml:space="preserve"> -ส่งใช้เงินยืมค่าลงทะเบียนฝึกอบรม ตำแหน่งบุคลากร และส่งใช้ค่าลงทะเบียน E-laas ตั้งแต่เดือน พ.ย.54 ลืมบันทึกบัญชี</t>
  </si>
  <si>
    <t xml:space="preserve"> ณ     วันที่    31  เดือน  มกราคม  พ.ศ.  2555</t>
  </si>
  <si>
    <t xml:space="preserve">     เงินรับฝาก(หมายเหตุ 1)</t>
  </si>
  <si>
    <t>วันที่   30  มกราคม 2555</t>
  </si>
  <si>
    <t>ประจำเดือน  มกราคม  2555</t>
  </si>
  <si>
    <t xml:space="preserve">                     วันที่ …31  มกราคม 2555....</t>
  </si>
  <si>
    <t xml:space="preserve">ตำแหน่ง จพง.พัสดุ รักษาการในตำแหน่ง </t>
  </si>
  <si>
    <t xml:space="preserve">     จพง.พัสดุ รักษาการในตำแหน่ง </t>
  </si>
  <si>
    <t xml:space="preserve">           นักวิชาการเงินและบัญชี</t>
  </si>
  <si>
    <t>ประจำปีงบประมาณ 2555</t>
  </si>
  <si>
    <t>ณ  วันที่  31  มกราคม  2555</t>
  </si>
  <si>
    <r>
      <t>ณ   วันที่  30  มกราคม</t>
    </r>
    <r>
      <rPr>
        <sz val="13"/>
        <rFont val="TH SarabunPSK"/>
        <family val="2"/>
      </rPr>
      <t xml:space="preserve"> </t>
    </r>
    <r>
      <rPr>
        <sz val="12"/>
        <rFont val="TH SarabunPSK"/>
        <family val="2"/>
      </rPr>
      <t xml:space="preserve"> 2555</t>
    </r>
  </si>
  <si>
    <t>ณ   วันที่ 29  กุมภาพันธ์ 2555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</si>
</sst>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0000"/>
    <numFmt numFmtId="210" formatCode="00000"/>
    <numFmt numFmtId="211" formatCode="000"/>
    <numFmt numFmtId="212" formatCode="0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_-* #,##0_-;\-* #,##0_-;_-* &quot;-&quot;??_-;_-@_-"/>
    <numFmt numFmtId="217" formatCode="_-* #,##0.0_-;\-* #,##0.0_-;_-* &quot;-&quot;??_-;_-@_-"/>
    <numFmt numFmtId="218" formatCode="\(@\)"/>
    <numFmt numFmtId="219" formatCode="0.0"/>
    <numFmt numFmtId="220" formatCode="0.000"/>
    <numFmt numFmtId="221" formatCode="[$-41E]d\ mmmm\ yyyy"/>
    <numFmt numFmtId="222" formatCode="[$-107041E]d\ mmm\ yy;@"/>
    <numFmt numFmtId="223" formatCode="[$€-2]\ #,##0.00_);[Red]\([$€-2]\ #,##0.00\)"/>
    <numFmt numFmtId="224" formatCode="[$-1070000]d/mm/yyyy;@"/>
    <numFmt numFmtId="225" formatCode="[$-D01041E]d\ mmmm\ yyyy;@"/>
    <numFmt numFmtId="226" formatCode="[$-F800]dddd\,\ mmmm\ dd\,\ yyyy"/>
    <numFmt numFmtId="227" formatCode="mmm\-yyyy"/>
    <numFmt numFmtId="228" formatCode="_-* #,##0.000_-;\-* #,##0.000_-;_-* &quot;-&quot;??_-;_-@_-"/>
    <numFmt numFmtId="229" formatCode="_-* #,##0.0000_-;\-* #,##0.0000_-;_-* &quot;-&quot;??_-;_-@_-"/>
    <numFmt numFmtId="230" formatCode="_-* #,##0.0000_-;\-* #,##0.0000_-;_-* &quot;-&quot;????_-;_-@_-"/>
    <numFmt numFmtId="231" formatCode="&quot;S&quot;#,##0_);\(&quot;S&quot;#,##0\)"/>
    <numFmt numFmtId="232" formatCode="&quot;S&quot;#,##0_);[Red]\(&quot;S&quot;#,##0\)"/>
    <numFmt numFmtId="233" formatCode="&quot;S&quot;#,##0.00_);\(&quot;S&quot;#,##0.00\)"/>
    <numFmt numFmtId="234" formatCode="&quot;S&quot;#,##0.00_);[Red]\(&quot;S&quot;#,##0.00\)"/>
    <numFmt numFmtId="235" formatCode="_(&quot;S&quot;* #,##0_);_(&quot;S&quot;* \(#,##0\);_(&quot;S&quot;* &quot;-&quot;_);_(@_)"/>
    <numFmt numFmtId="236" formatCode="_(&quot;S&quot;* #,##0.00_);_(&quot;S&quot;* \(#,##0.00\);_(&quot;S&quot;* &quot;-&quot;??_);_(@_)"/>
    <numFmt numFmtId="237" formatCode="t&quot;S&quot;#,##0_);\(t&quot;S&quot;#,##0\)"/>
    <numFmt numFmtId="238" formatCode="t&quot;S&quot;#,##0_);[Red]\(t&quot;S&quot;#,##0\)"/>
    <numFmt numFmtId="239" formatCode="t&quot;S&quot;#,##0.00_);\(t&quot;S&quot;#,##0.00\)"/>
    <numFmt numFmtId="240" formatCode="t&quot;S&quot;#,##0.00_);[Red]\(t&quot;S&quot;#,##0.00\)"/>
    <numFmt numFmtId="241" formatCode="#,##0.0"/>
  </numFmts>
  <fonts count="65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u val="single"/>
      <sz val="13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0"/>
    </font>
    <font>
      <sz val="12"/>
      <color indexed="8"/>
      <name val="TH SarabunPSK"/>
      <family val="0"/>
    </font>
    <font>
      <sz val="10"/>
      <color indexed="8"/>
      <name val="TH SarabunPSK"/>
      <family val="0"/>
    </font>
    <font>
      <sz val="14"/>
      <color indexed="8"/>
      <name val="Angsana New"/>
      <family val="0"/>
    </font>
    <font>
      <sz val="13"/>
      <color indexed="8"/>
      <name val="Angsana New"/>
      <family val="0"/>
    </font>
    <font>
      <sz val="10"/>
      <color indexed="8"/>
      <name val="Angsana New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211" fontId="4" fillId="0" borderId="12" xfId="0" applyNumberFormat="1" applyFont="1" applyBorder="1" applyAlignment="1">
      <alignment horizontal="center"/>
    </xf>
    <xf numFmtId="43" fontId="4" fillId="0" borderId="13" xfId="33" applyFont="1" applyBorder="1" applyAlignment="1">
      <alignment/>
    </xf>
    <xf numFmtId="43" fontId="4" fillId="0" borderId="12" xfId="33" applyFont="1" applyBorder="1" applyAlignment="1">
      <alignment/>
    </xf>
    <xf numFmtId="43" fontId="4" fillId="0" borderId="0" xfId="33" applyFont="1" applyAlignment="1">
      <alignment/>
    </xf>
    <xf numFmtId="0" fontId="4" fillId="0" borderId="14" xfId="0" applyFont="1" applyBorder="1" applyAlignment="1">
      <alignment/>
    </xf>
    <xf numFmtId="43" fontId="4" fillId="0" borderId="15" xfId="33" applyFont="1" applyBorder="1" applyAlignment="1">
      <alignment/>
    </xf>
    <xf numFmtId="43" fontId="4" fillId="0" borderId="16" xfId="33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211" fontId="8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left" indent="3"/>
    </xf>
    <xf numFmtId="211" fontId="4" fillId="0" borderId="17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indent="6"/>
    </xf>
    <xf numFmtId="0" fontId="4" fillId="0" borderId="13" xfId="0" applyFont="1" applyBorder="1" applyAlignment="1">
      <alignment horizontal="left" indent="6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211" fontId="4" fillId="0" borderId="19" xfId="0" applyNumberFormat="1" applyFont="1" applyBorder="1" applyAlignment="1">
      <alignment horizontal="center"/>
    </xf>
    <xf numFmtId="0" fontId="6" fillId="0" borderId="0" xfId="0" applyFont="1" applyAlignment="1">
      <alignment/>
    </xf>
    <xf numFmtId="43" fontId="4" fillId="0" borderId="20" xfId="33" applyFont="1" applyBorder="1" applyAlignment="1">
      <alignment/>
    </xf>
    <xf numFmtId="43" fontId="8" fillId="0" borderId="0" xfId="33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3" fontId="8" fillId="0" borderId="12" xfId="33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3" fontId="8" fillId="0" borderId="12" xfId="33" applyFont="1" applyFill="1" applyBorder="1" applyAlignment="1">
      <alignment/>
    </xf>
    <xf numFmtId="43" fontId="8" fillId="0" borderId="0" xfId="0" applyNumberFormat="1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 horizontal="center"/>
    </xf>
    <xf numFmtId="43" fontId="8" fillId="0" borderId="15" xfId="33" applyFont="1" applyFill="1" applyBorder="1" applyAlignment="1">
      <alignment horizontal="center"/>
    </xf>
    <xf numFmtId="43" fontId="8" fillId="0" borderId="15" xfId="33" applyFont="1" applyFill="1" applyBorder="1" applyAlignment="1">
      <alignment/>
    </xf>
    <xf numFmtId="0" fontId="8" fillId="0" borderId="17" xfId="0" applyFont="1" applyBorder="1" applyAlignment="1">
      <alignment horizontal="center"/>
    </xf>
    <xf numFmtId="43" fontId="9" fillId="0" borderId="23" xfId="33" applyFont="1" applyFill="1" applyBorder="1" applyAlignment="1">
      <alignment/>
    </xf>
    <xf numFmtId="43" fontId="8" fillId="0" borderId="0" xfId="33" applyFont="1" applyBorder="1" applyAlignment="1">
      <alignment/>
    </xf>
    <xf numFmtId="0" fontId="8" fillId="0" borderId="0" xfId="0" applyFont="1" applyBorder="1" applyAlignment="1">
      <alignment horizontal="center"/>
    </xf>
    <xf numFmtId="211" fontId="8" fillId="0" borderId="0" xfId="0" applyNumberFormat="1" applyFont="1" applyBorder="1" applyAlignment="1">
      <alignment horizontal="center"/>
    </xf>
    <xf numFmtId="43" fontId="8" fillId="0" borderId="0" xfId="33" applyFont="1" applyFill="1" applyBorder="1" applyAlignment="1">
      <alignment horizontal="center"/>
    </xf>
    <xf numFmtId="43" fontId="8" fillId="0" borderId="0" xfId="33" applyFont="1" applyFill="1" applyBorder="1" applyAlignment="1">
      <alignment/>
    </xf>
    <xf numFmtId="43" fontId="9" fillId="0" borderId="0" xfId="33" applyFont="1" applyFill="1" applyBorder="1" applyAlignment="1">
      <alignment/>
    </xf>
    <xf numFmtId="43" fontId="9" fillId="0" borderId="0" xfId="33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center"/>
    </xf>
    <xf numFmtId="43" fontId="12" fillId="0" borderId="13" xfId="33" applyFont="1" applyBorder="1" applyAlignment="1">
      <alignment/>
    </xf>
    <xf numFmtId="43" fontId="12" fillId="0" borderId="25" xfId="33" applyFont="1" applyBorder="1" applyAlignment="1">
      <alignment/>
    </xf>
    <xf numFmtId="43" fontId="12" fillId="0" borderId="12" xfId="33" applyFont="1" applyBorder="1" applyAlignment="1">
      <alignment/>
    </xf>
    <xf numFmtId="0" fontId="14" fillId="0" borderId="0" xfId="0" applyFont="1" applyAlignment="1">
      <alignment/>
    </xf>
    <xf numFmtId="209" fontId="12" fillId="0" borderId="12" xfId="0" applyNumberFormat="1" applyFont="1" applyBorder="1" applyAlignment="1">
      <alignment horizontal="center"/>
    </xf>
    <xf numFmtId="43" fontId="12" fillId="0" borderId="12" xfId="33" applyFont="1" applyBorder="1" applyAlignment="1">
      <alignment horizontal="right"/>
    </xf>
    <xf numFmtId="43" fontId="12" fillId="0" borderId="13" xfId="33" applyFont="1" applyBorder="1" applyAlignment="1">
      <alignment horizontal="center"/>
    </xf>
    <xf numFmtId="43" fontId="12" fillId="0" borderId="27" xfId="33" applyFont="1" applyBorder="1" applyAlignment="1">
      <alignment/>
    </xf>
    <xf numFmtId="43" fontId="12" fillId="0" borderId="20" xfId="33" applyFont="1" applyBorder="1" applyAlignment="1">
      <alignment/>
    </xf>
    <xf numFmtId="43" fontId="12" fillId="0" borderId="28" xfId="33" applyFont="1" applyBorder="1" applyAlignment="1">
      <alignment/>
    </xf>
    <xf numFmtId="43" fontId="12" fillId="0" borderId="0" xfId="33" applyFont="1" applyBorder="1" applyAlignment="1">
      <alignment/>
    </xf>
    <xf numFmtId="210" fontId="8" fillId="0" borderId="29" xfId="0" applyNumberFormat="1" applyFont="1" applyFill="1" applyBorder="1" applyAlignment="1">
      <alignment horizontal="center"/>
    </xf>
    <xf numFmtId="43" fontId="12" fillId="0" borderId="17" xfId="33" applyFont="1" applyBorder="1" applyAlignment="1">
      <alignment/>
    </xf>
    <xf numFmtId="211" fontId="12" fillId="0" borderId="12" xfId="0" applyNumberFormat="1" applyFont="1" applyBorder="1" applyAlignment="1">
      <alignment horizontal="center"/>
    </xf>
    <xf numFmtId="43" fontId="12" fillId="0" borderId="11" xfId="33" applyFont="1" applyBorder="1" applyAlignment="1">
      <alignment/>
    </xf>
    <xf numFmtId="209" fontId="12" fillId="0" borderId="15" xfId="0" applyNumberFormat="1" applyFont="1" applyBorder="1" applyAlignment="1">
      <alignment horizontal="center"/>
    </xf>
    <xf numFmtId="209" fontId="12" fillId="0" borderId="0" xfId="0" applyNumberFormat="1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13" xfId="33" applyFont="1" applyFill="1" applyBorder="1" applyAlignment="1">
      <alignment/>
    </xf>
    <xf numFmtId="43" fontId="12" fillId="0" borderId="12" xfId="33" applyFont="1" applyFill="1" applyBorder="1" applyAlignment="1">
      <alignment/>
    </xf>
    <xf numFmtId="0" fontId="12" fillId="0" borderId="0" xfId="0" applyFont="1" applyFill="1" applyAlignment="1">
      <alignment/>
    </xf>
    <xf numFmtId="211" fontId="12" fillId="0" borderId="12" xfId="0" applyNumberFormat="1" applyFont="1" applyFill="1" applyBorder="1" applyAlignment="1">
      <alignment horizontal="center"/>
    </xf>
    <xf numFmtId="43" fontId="12" fillId="0" borderId="0" xfId="33" applyFont="1" applyFill="1" applyBorder="1" applyAlignment="1">
      <alignment/>
    </xf>
    <xf numFmtId="43" fontId="12" fillId="0" borderId="0" xfId="0" applyNumberFormat="1" applyFont="1" applyAlignment="1">
      <alignment/>
    </xf>
    <xf numFmtId="43" fontId="12" fillId="0" borderId="0" xfId="33" applyFont="1" applyAlignment="1">
      <alignment/>
    </xf>
    <xf numFmtId="43" fontId="12" fillId="0" borderId="20" xfId="33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17" xfId="0" applyFont="1" applyBorder="1" applyAlignment="1">
      <alignment horizontal="center"/>
    </xf>
    <xf numFmtId="43" fontId="12" fillId="0" borderId="12" xfId="33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43" fontId="12" fillId="0" borderId="17" xfId="0" applyNumberFormat="1" applyFont="1" applyBorder="1" applyAlignment="1">
      <alignment horizontal="center"/>
    </xf>
    <xf numFmtId="43" fontId="12" fillId="0" borderId="12" xfId="33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0" xfId="0" applyFont="1" applyFill="1" applyAlignment="1">
      <alignment horizontal="left" indent="1"/>
    </xf>
    <xf numFmtId="211" fontId="12" fillId="0" borderId="15" xfId="0" applyNumberFormat="1" applyFont="1" applyFill="1" applyBorder="1" applyAlignment="1">
      <alignment horizontal="center"/>
    </xf>
    <xf numFmtId="43" fontId="12" fillId="0" borderId="11" xfId="33" applyFont="1" applyFill="1" applyBorder="1" applyAlignment="1">
      <alignment/>
    </xf>
    <xf numFmtId="0" fontId="12" fillId="0" borderId="17" xfId="0" applyFont="1" applyFill="1" applyBorder="1" applyAlignment="1">
      <alignment/>
    </xf>
    <xf numFmtId="43" fontId="12" fillId="0" borderId="10" xfId="33" applyFont="1" applyFill="1" applyBorder="1" applyAlignment="1">
      <alignment/>
    </xf>
    <xf numFmtId="0" fontId="12" fillId="0" borderId="0" xfId="0" applyFont="1" applyAlignment="1">
      <alignment/>
    </xf>
    <xf numFmtId="43" fontId="12" fillId="0" borderId="10" xfId="33" applyFont="1" applyBorder="1" applyAlignment="1">
      <alignment/>
    </xf>
    <xf numFmtId="0" fontId="12" fillId="0" borderId="0" xfId="0" applyFont="1" applyAlignment="1">
      <alignment horizontal="center"/>
    </xf>
    <xf numFmtId="43" fontId="12" fillId="0" borderId="21" xfId="33" applyFont="1" applyBorder="1" applyAlignment="1">
      <alignment/>
    </xf>
    <xf numFmtId="0" fontId="12" fillId="0" borderId="15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211" fontId="12" fillId="0" borderId="11" xfId="0" applyNumberFormat="1" applyFont="1" applyBorder="1" applyAlignment="1">
      <alignment horizontal="center"/>
    </xf>
    <xf numFmtId="43" fontId="12" fillId="0" borderId="11" xfId="33" applyFont="1" applyBorder="1" applyAlignment="1">
      <alignment horizontal="center"/>
    </xf>
    <xf numFmtId="43" fontId="12" fillId="0" borderId="11" xfId="33" applyFont="1" applyFill="1" applyBorder="1" applyAlignment="1">
      <alignment horizontal="center"/>
    </xf>
    <xf numFmtId="0" fontId="12" fillId="0" borderId="15" xfId="0" applyFont="1" applyBorder="1" applyAlignment="1">
      <alignment horizontal="left"/>
    </xf>
    <xf numFmtId="211" fontId="12" fillId="0" borderId="15" xfId="0" applyNumberFormat="1" applyFont="1" applyBorder="1" applyAlignment="1">
      <alignment horizontal="center"/>
    </xf>
    <xf numFmtId="43" fontId="12" fillId="0" borderId="15" xfId="33" applyFont="1" applyBorder="1" applyAlignment="1">
      <alignment/>
    </xf>
    <xf numFmtId="43" fontId="12" fillId="0" borderId="15" xfId="33" applyFont="1" applyFill="1" applyBorder="1" applyAlignment="1">
      <alignment/>
    </xf>
    <xf numFmtId="0" fontId="12" fillId="0" borderId="11" xfId="0" applyFont="1" applyBorder="1" applyAlignment="1">
      <alignment/>
    </xf>
    <xf numFmtId="43" fontId="12" fillId="0" borderId="21" xfId="33" applyFont="1" applyFill="1" applyBorder="1" applyAlignment="1">
      <alignment/>
    </xf>
    <xf numFmtId="211" fontId="1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5" fillId="0" borderId="31" xfId="0" applyFont="1" applyBorder="1" applyAlignment="1">
      <alignment/>
    </xf>
    <xf numFmtId="49" fontId="12" fillId="0" borderId="31" xfId="0" applyNumberFormat="1" applyFont="1" applyBorder="1" applyAlignment="1">
      <alignment horizontal="center"/>
    </xf>
    <xf numFmtId="0" fontId="12" fillId="0" borderId="32" xfId="0" applyFont="1" applyBorder="1" applyAlignment="1">
      <alignment/>
    </xf>
    <xf numFmtId="49" fontId="12" fillId="0" borderId="32" xfId="0" applyNumberFormat="1" applyFont="1" applyBorder="1" applyAlignment="1">
      <alignment horizontal="center"/>
    </xf>
    <xf numFmtId="0" fontId="12" fillId="0" borderId="33" xfId="0" applyFont="1" applyBorder="1" applyAlignment="1">
      <alignment/>
    </xf>
    <xf numFmtId="49" fontId="12" fillId="0" borderId="33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1" xfId="0" applyFont="1" applyBorder="1" applyAlignment="1">
      <alignment horizontal="left"/>
    </xf>
    <xf numFmtId="43" fontId="12" fillId="0" borderId="32" xfId="33" applyFont="1" applyBorder="1" applyAlignment="1">
      <alignment horizontal="justify"/>
    </xf>
    <xf numFmtId="43" fontId="12" fillId="0" borderId="33" xfId="33" applyFont="1" applyBorder="1" applyAlignment="1">
      <alignment horizontal="justify"/>
    </xf>
    <xf numFmtId="0" fontId="15" fillId="0" borderId="15" xfId="0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3" fontId="4" fillId="0" borderId="0" xfId="0" applyNumberFormat="1" applyFont="1" applyAlignment="1">
      <alignment/>
    </xf>
    <xf numFmtId="43" fontId="6" fillId="0" borderId="0" xfId="33" applyFont="1" applyBorder="1" applyAlignment="1">
      <alignment/>
    </xf>
    <xf numFmtId="43" fontId="4" fillId="0" borderId="24" xfId="33" applyFont="1" applyBorder="1" applyAlignment="1">
      <alignment/>
    </xf>
    <xf numFmtId="43" fontId="4" fillId="0" borderId="0" xfId="33" applyFont="1" applyBorder="1" applyAlignment="1">
      <alignment/>
    </xf>
    <xf numFmtId="43" fontId="4" fillId="0" borderId="14" xfId="33" applyFont="1" applyBorder="1" applyAlignment="1">
      <alignment/>
    </xf>
    <xf numFmtId="0" fontId="4" fillId="0" borderId="34" xfId="0" applyFont="1" applyBorder="1" applyAlignment="1">
      <alignment/>
    </xf>
    <xf numFmtId="43" fontId="4" fillId="0" borderId="34" xfId="33" applyFont="1" applyBorder="1" applyAlignment="1">
      <alignment/>
    </xf>
    <xf numFmtId="0" fontId="4" fillId="0" borderId="35" xfId="0" applyFont="1" applyBorder="1" applyAlignment="1">
      <alignment/>
    </xf>
    <xf numFmtId="43" fontId="4" fillId="0" borderId="35" xfId="33" applyFont="1" applyBorder="1" applyAlignment="1">
      <alignment/>
    </xf>
    <xf numFmtId="0" fontId="6" fillId="33" borderId="0" xfId="0" applyFont="1" applyFill="1" applyAlignment="1">
      <alignment/>
    </xf>
    <xf numFmtId="43" fontId="6" fillId="33" borderId="0" xfId="33" applyFont="1" applyFill="1" applyAlignment="1">
      <alignment/>
    </xf>
    <xf numFmtId="43" fontId="6" fillId="33" borderId="36" xfId="33" applyFont="1" applyFill="1" applyBorder="1" applyAlignment="1">
      <alignment/>
    </xf>
    <xf numFmtId="43" fontId="6" fillId="0" borderId="13" xfId="33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43" fontId="6" fillId="0" borderId="0" xfId="33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33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16" fillId="0" borderId="0" xfId="33" applyFont="1" applyAlignment="1">
      <alignment horizontal="right"/>
    </xf>
    <xf numFmtId="49" fontId="4" fillId="0" borderId="0" xfId="0" applyNumberFormat="1" applyFont="1" applyAlignment="1">
      <alignment horizontal="center"/>
    </xf>
    <xf numFmtId="43" fontId="4" fillId="0" borderId="0" xfId="33" applyFont="1" applyAlignment="1">
      <alignment horizontal="right"/>
    </xf>
    <xf numFmtId="43" fontId="4" fillId="0" borderId="0" xfId="33" applyFont="1" applyAlignment="1">
      <alignment horizontal="center"/>
    </xf>
    <xf numFmtId="49" fontId="6" fillId="0" borderId="0" xfId="33" applyNumberFormat="1" applyFont="1" applyAlignment="1">
      <alignment/>
    </xf>
    <xf numFmtId="43" fontId="6" fillId="0" borderId="0" xfId="33" applyFont="1" applyAlignment="1">
      <alignment/>
    </xf>
    <xf numFmtId="43" fontId="4" fillId="0" borderId="14" xfId="0" applyNumberFormat="1" applyFont="1" applyBorder="1" applyAlignment="1">
      <alignment/>
    </xf>
    <xf numFmtId="43" fontId="4" fillId="0" borderId="18" xfId="33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33" applyFont="1" applyBorder="1" applyAlignment="1">
      <alignment/>
    </xf>
    <xf numFmtId="43" fontId="13" fillId="0" borderId="0" xfId="33" applyFont="1" applyAlignment="1">
      <alignment/>
    </xf>
    <xf numFmtId="0" fontId="17" fillId="0" borderId="0" xfId="0" applyFont="1" applyAlignment="1">
      <alignment/>
    </xf>
    <xf numFmtId="43" fontId="17" fillId="0" borderId="0" xfId="33" applyFont="1" applyAlignment="1">
      <alignment/>
    </xf>
    <xf numFmtId="0" fontId="4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0" fontId="17" fillId="0" borderId="13" xfId="0" applyFont="1" applyBorder="1" applyAlignment="1">
      <alignment/>
    </xf>
    <xf numFmtId="43" fontId="17" fillId="0" borderId="0" xfId="33" applyFont="1" applyAlignment="1">
      <alignment horizontal="center"/>
    </xf>
    <xf numFmtId="0" fontId="4" fillId="0" borderId="0" xfId="0" applyFont="1" applyAlignment="1">
      <alignment/>
    </xf>
    <xf numFmtId="43" fontId="4" fillId="0" borderId="11" xfId="33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33" applyFont="1" applyBorder="1" applyAlignment="1">
      <alignment/>
    </xf>
    <xf numFmtId="0" fontId="4" fillId="0" borderId="18" xfId="0" applyFont="1" applyBorder="1" applyAlignment="1">
      <alignment horizontal="center"/>
    </xf>
    <xf numFmtId="43" fontId="4" fillId="0" borderId="10" xfId="33" applyFont="1" applyBorder="1" applyAlignment="1">
      <alignment horizontal="center"/>
    </xf>
    <xf numFmtId="0" fontId="6" fillId="0" borderId="37" xfId="0" applyFont="1" applyBorder="1" applyAlignment="1">
      <alignment/>
    </xf>
    <xf numFmtId="43" fontId="4" fillId="0" borderId="21" xfId="33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216" fontId="6" fillId="0" borderId="33" xfId="33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left" vertical="center"/>
    </xf>
    <xf numFmtId="216" fontId="4" fillId="0" borderId="33" xfId="33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216" fontId="4" fillId="0" borderId="38" xfId="33" applyNumberFormat="1" applyFont="1" applyBorder="1" applyAlignment="1">
      <alignment horizontal="center" vertical="center"/>
    </xf>
    <xf numFmtId="216" fontId="6" fillId="0" borderId="38" xfId="33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216" fontId="4" fillId="0" borderId="12" xfId="33" applyNumberFormat="1" applyFont="1" applyBorder="1" applyAlignment="1">
      <alignment horizontal="center" vertical="center"/>
    </xf>
    <xf numFmtId="216" fontId="6" fillId="0" borderId="12" xfId="33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216" fontId="4" fillId="0" borderId="31" xfId="33" applyNumberFormat="1" applyFont="1" applyBorder="1" applyAlignment="1">
      <alignment/>
    </xf>
    <xf numFmtId="216" fontId="4" fillId="0" borderId="31" xfId="33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8" fillId="0" borderId="32" xfId="0" applyFont="1" applyBorder="1" applyAlignment="1">
      <alignment/>
    </xf>
    <xf numFmtId="216" fontId="4" fillId="0" borderId="32" xfId="33" applyNumberFormat="1" applyFont="1" applyBorder="1" applyAlignment="1">
      <alignment/>
    </xf>
    <xf numFmtId="216" fontId="4" fillId="0" borderId="32" xfId="33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216" fontId="4" fillId="0" borderId="38" xfId="33" applyNumberFormat="1" applyFont="1" applyBorder="1" applyAlignment="1">
      <alignment/>
    </xf>
    <xf numFmtId="216" fontId="4" fillId="0" borderId="38" xfId="33" applyNumberFormat="1" applyFont="1" applyBorder="1" applyAlignment="1">
      <alignment horizontal="center"/>
    </xf>
    <xf numFmtId="216" fontId="6" fillId="0" borderId="20" xfId="0" applyNumberFormat="1" applyFont="1" applyBorder="1" applyAlignment="1">
      <alignment/>
    </xf>
    <xf numFmtId="216" fontId="6" fillId="0" borderId="20" xfId="33" applyNumberFormat="1" applyFont="1" applyBorder="1" applyAlignment="1">
      <alignment horizontal="center"/>
    </xf>
    <xf numFmtId="216" fontId="4" fillId="0" borderId="0" xfId="33" applyNumberFormat="1" applyFont="1" applyAlignment="1">
      <alignment/>
    </xf>
    <xf numFmtId="0" fontId="19" fillId="0" borderId="0" xfId="0" applyFont="1" applyAlignment="1">
      <alignment/>
    </xf>
    <xf numFmtId="0" fontId="8" fillId="0" borderId="21" xfId="0" applyFont="1" applyFill="1" applyBorder="1" applyAlignment="1">
      <alignment horizontal="center"/>
    </xf>
    <xf numFmtId="210" fontId="8" fillId="0" borderId="37" xfId="0" applyNumberFormat="1" applyFont="1" applyFill="1" applyBorder="1" applyAlignment="1">
      <alignment horizontal="center"/>
    </xf>
    <xf numFmtId="210" fontId="8" fillId="0" borderId="11" xfId="0" applyNumberFormat="1" applyFont="1" applyFill="1" applyBorder="1" applyAlignment="1">
      <alignment horizontal="center"/>
    </xf>
    <xf numFmtId="210" fontId="8" fillId="0" borderId="21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210" fontId="8" fillId="0" borderId="19" xfId="0" applyNumberFormat="1" applyFont="1" applyFill="1" applyBorder="1" applyAlignment="1">
      <alignment horizontal="center"/>
    </xf>
    <xf numFmtId="210" fontId="8" fillId="0" borderId="16" xfId="0" applyNumberFormat="1" applyFont="1" applyFill="1" applyBorder="1" applyAlignment="1">
      <alignment horizontal="center"/>
    </xf>
    <xf numFmtId="210" fontId="8" fillId="0" borderId="15" xfId="0" applyNumberFormat="1" applyFont="1" applyFill="1" applyBorder="1" applyAlignment="1">
      <alignment horizontal="center"/>
    </xf>
    <xf numFmtId="211" fontId="8" fillId="0" borderId="11" xfId="0" applyNumberFormat="1" applyFont="1" applyFill="1" applyBorder="1" applyAlignment="1">
      <alignment horizontal="left"/>
    </xf>
    <xf numFmtId="211" fontId="8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211" fontId="8" fillId="34" borderId="11" xfId="0" applyNumberFormat="1" applyFont="1" applyFill="1" applyBorder="1" applyAlignment="1">
      <alignment horizontal="left"/>
    </xf>
    <xf numFmtId="0" fontId="8" fillId="34" borderId="11" xfId="0" applyFont="1" applyFill="1" applyBorder="1" applyAlignment="1">
      <alignment/>
    </xf>
    <xf numFmtId="211" fontId="8" fillId="35" borderId="11" xfId="0" applyNumberFormat="1" applyFont="1" applyFill="1" applyBorder="1" applyAlignment="1">
      <alignment horizontal="left"/>
    </xf>
    <xf numFmtId="0" fontId="8" fillId="35" borderId="11" xfId="0" applyFont="1" applyFill="1" applyBorder="1" applyAlignment="1">
      <alignment/>
    </xf>
    <xf numFmtId="0" fontId="12" fillId="36" borderId="11" xfId="0" applyFont="1" applyFill="1" applyBorder="1" applyAlignment="1">
      <alignment horizontal="center"/>
    </xf>
    <xf numFmtId="43" fontId="12" fillId="36" borderId="11" xfId="33" applyFont="1" applyFill="1" applyBorder="1" applyAlignment="1">
      <alignment horizontal="center"/>
    </xf>
    <xf numFmtId="43" fontId="12" fillId="36" borderId="11" xfId="33" applyFont="1" applyFill="1" applyBorder="1" applyAlignment="1">
      <alignment/>
    </xf>
    <xf numFmtId="43" fontId="12" fillId="36" borderId="15" xfId="33" applyFont="1" applyFill="1" applyBorder="1" applyAlignment="1">
      <alignment/>
    </xf>
    <xf numFmtId="43" fontId="12" fillId="36" borderId="21" xfId="33" applyFont="1" applyFill="1" applyBorder="1" applyAlignment="1">
      <alignment/>
    </xf>
    <xf numFmtId="43" fontId="12" fillId="36" borderId="20" xfId="33" applyFont="1" applyFill="1" applyBorder="1" applyAlignment="1">
      <alignment/>
    </xf>
    <xf numFmtId="43" fontId="13" fillId="0" borderId="39" xfId="33" applyFont="1" applyBorder="1" applyAlignment="1">
      <alignment/>
    </xf>
    <xf numFmtId="49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49" fontId="12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3" fontId="4" fillId="0" borderId="11" xfId="33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3" fontId="4" fillId="0" borderId="14" xfId="43" applyFont="1" applyBorder="1" applyAlignment="1">
      <alignment/>
    </xf>
    <xf numFmtId="43" fontId="4" fillId="0" borderId="0" xfId="43" applyFont="1" applyAlignment="1">
      <alignment/>
    </xf>
    <xf numFmtId="43" fontId="4" fillId="0" borderId="22" xfId="43" applyFont="1" applyBorder="1" applyAlignment="1">
      <alignment/>
    </xf>
    <xf numFmtId="43" fontId="6" fillId="0" borderId="13" xfId="43" applyFont="1" applyBorder="1" applyAlignment="1">
      <alignment/>
    </xf>
    <xf numFmtId="43" fontId="4" fillId="0" borderId="13" xfId="43" applyFont="1" applyBorder="1" applyAlignment="1">
      <alignment/>
    </xf>
    <xf numFmtId="43" fontId="4" fillId="0" borderId="16" xfId="43" applyFont="1" applyBorder="1" applyAlignment="1">
      <alignment/>
    </xf>
    <xf numFmtId="43" fontId="6" fillId="0" borderId="0" xfId="43" applyFont="1" applyAlignment="1">
      <alignment horizontal="center"/>
    </xf>
    <xf numFmtId="43" fontId="16" fillId="0" borderId="0" xfId="43" applyFont="1" applyAlignment="1">
      <alignment horizontal="center"/>
    </xf>
    <xf numFmtId="43" fontId="16" fillId="0" borderId="0" xfId="43" applyFont="1" applyAlignment="1">
      <alignment horizontal="right"/>
    </xf>
    <xf numFmtId="43" fontId="4" fillId="0" borderId="0" xfId="43" applyFont="1" applyAlignment="1">
      <alignment horizontal="right"/>
    </xf>
    <xf numFmtId="43" fontId="4" fillId="0" borderId="0" xfId="43" applyFont="1" applyAlignment="1">
      <alignment horizontal="center"/>
    </xf>
    <xf numFmtId="43" fontId="17" fillId="0" borderId="0" xfId="43" applyFont="1" applyAlignment="1">
      <alignment/>
    </xf>
    <xf numFmtId="49" fontId="6" fillId="0" borderId="0" xfId="43" applyNumberFormat="1" applyFont="1" applyAlignment="1">
      <alignment/>
    </xf>
    <xf numFmtId="43" fontId="6" fillId="0" borderId="0" xfId="43" applyFont="1" applyAlignment="1">
      <alignment/>
    </xf>
    <xf numFmtId="43" fontId="4" fillId="0" borderId="18" xfId="43" applyFont="1" applyBorder="1" applyAlignment="1">
      <alignment/>
    </xf>
    <xf numFmtId="43" fontId="4" fillId="0" borderId="0" xfId="43" applyFont="1" applyBorder="1" applyAlignment="1">
      <alignment/>
    </xf>
    <xf numFmtId="0" fontId="13" fillId="0" borderId="0" xfId="51" applyFont="1">
      <alignment/>
      <protection/>
    </xf>
    <xf numFmtId="43" fontId="13" fillId="0" borderId="0" xfId="44" applyFont="1" applyAlignment="1">
      <alignment/>
    </xf>
    <xf numFmtId="0" fontId="13" fillId="0" borderId="21" xfId="51" applyFont="1" applyBorder="1" applyAlignment="1">
      <alignment horizontal="center"/>
      <protection/>
    </xf>
    <xf numFmtId="43" fontId="13" fillId="0" borderId="21" xfId="44" applyFont="1" applyBorder="1" applyAlignment="1">
      <alignment horizontal="center"/>
    </xf>
    <xf numFmtId="0" fontId="13" fillId="0" borderId="15" xfId="51" applyFont="1" applyBorder="1" applyAlignment="1">
      <alignment horizontal="center"/>
      <protection/>
    </xf>
    <xf numFmtId="43" fontId="13" fillId="0" borderId="15" xfId="44" applyFont="1" applyBorder="1" applyAlignment="1">
      <alignment horizontal="center"/>
    </xf>
    <xf numFmtId="0" fontId="13" fillId="0" borderId="12" xfId="51" applyFont="1" applyBorder="1">
      <alignment/>
      <protection/>
    </xf>
    <xf numFmtId="0" fontId="4" fillId="0" borderId="13" xfId="51" applyFont="1" applyBorder="1">
      <alignment/>
      <protection/>
    </xf>
    <xf numFmtId="43" fontId="4" fillId="0" borderId="12" xfId="44" applyFont="1" applyBorder="1" applyAlignment="1">
      <alignment/>
    </xf>
    <xf numFmtId="43" fontId="13" fillId="0" borderId="12" xfId="44" applyFont="1" applyBorder="1" applyAlignment="1">
      <alignment/>
    </xf>
    <xf numFmtId="43" fontId="4" fillId="0" borderId="0" xfId="44" applyFont="1" applyBorder="1" applyAlignment="1">
      <alignment/>
    </xf>
    <xf numFmtId="0" fontId="13" fillId="0" borderId="15" xfId="51" applyFont="1" applyBorder="1">
      <alignment/>
      <protection/>
    </xf>
    <xf numFmtId="43" fontId="13" fillId="0" borderId="15" xfId="44" applyFont="1" applyBorder="1" applyAlignment="1">
      <alignment/>
    </xf>
    <xf numFmtId="0" fontId="13" fillId="0" borderId="11" xfId="51" applyFont="1" applyBorder="1">
      <alignment/>
      <protection/>
    </xf>
    <xf numFmtId="0" fontId="13" fillId="0" borderId="11" xfId="51" applyFont="1" applyBorder="1" applyAlignment="1">
      <alignment horizontal="center"/>
      <protection/>
    </xf>
    <xf numFmtId="43" fontId="13" fillId="0" borderId="11" xfId="44" applyFont="1" applyBorder="1" applyAlignment="1">
      <alignment/>
    </xf>
    <xf numFmtId="0" fontId="6" fillId="0" borderId="11" xfId="0" applyFont="1" applyBorder="1" applyAlignment="1">
      <alignment horizontal="center"/>
    </xf>
    <xf numFmtId="43" fontId="12" fillId="0" borderId="0" xfId="33" applyFont="1" applyFill="1" applyAlignment="1">
      <alignment/>
    </xf>
    <xf numFmtId="43" fontId="12" fillId="0" borderId="31" xfId="33" applyFont="1" applyBorder="1" applyAlignment="1">
      <alignment/>
    </xf>
    <xf numFmtId="43" fontId="12" fillId="0" borderId="31" xfId="33" applyFont="1" applyFill="1" applyBorder="1" applyAlignment="1">
      <alignment/>
    </xf>
    <xf numFmtId="43" fontId="12" fillId="0" borderId="32" xfId="33" applyFont="1" applyBorder="1" applyAlignment="1">
      <alignment/>
    </xf>
    <xf numFmtId="43" fontId="12" fillId="0" borderId="32" xfId="33" applyFont="1" applyFill="1" applyBorder="1" applyAlignment="1">
      <alignment/>
    </xf>
    <xf numFmtId="43" fontId="12" fillId="0" borderId="33" xfId="33" applyFont="1" applyBorder="1" applyAlignment="1">
      <alignment/>
    </xf>
    <xf numFmtId="43" fontId="12" fillId="0" borderId="33" xfId="33" applyFont="1" applyFill="1" applyBorder="1" applyAlignment="1">
      <alignment/>
    </xf>
    <xf numFmtId="43" fontId="6" fillId="0" borderId="11" xfId="33" applyFont="1" applyBorder="1" applyAlignment="1">
      <alignment horizontal="center"/>
    </xf>
    <xf numFmtId="43" fontId="12" fillId="0" borderId="38" xfId="33" applyFont="1" applyBorder="1" applyAlignment="1">
      <alignment/>
    </xf>
    <xf numFmtId="0" fontId="9" fillId="0" borderId="31" xfId="0" applyFont="1" applyBorder="1" applyAlignment="1">
      <alignment/>
    </xf>
    <xf numFmtId="0" fontId="8" fillId="0" borderId="32" xfId="0" applyFont="1" applyBorder="1" applyAlignment="1">
      <alignment/>
    </xf>
    <xf numFmtId="43" fontId="13" fillId="0" borderId="18" xfId="33" applyFont="1" applyBorder="1" applyAlignment="1">
      <alignment/>
    </xf>
    <xf numFmtId="43" fontId="8" fillId="0" borderId="11" xfId="45" applyFont="1" applyFill="1" applyBorder="1" applyAlignment="1">
      <alignment horizontal="center"/>
    </xf>
    <xf numFmtId="43" fontId="8" fillId="34" borderId="11" xfId="45" applyFont="1" applyFill="1" applyBorder="1" applyAlignment="1">
      <alignment horizontal="center"/>
    </xf>
    <xf numFmtId="43" fontId="8" fillId="35" borderId="11" xfId="45" applyFont="1" applyFill="1" applyBorder="1" applyAlignment="1">
      <alignment horizontal="center"/>
    </xf>
    <xf numFmtId="43" fontId="8" fillId="0" borderId="0" xfId="45" applyFont="1" applyFill="1" applyAlignment="1">
      <alignment/>
    </xf>
    <xf numFmtId="43" fontId="8" fillId="34" borderId="11" xfId="45" applyFont="1" applyFill="1" applyBorder="1" applyAlignment="1">
      <alignment/>
    </xf>
    <xf numFmtId="43" fontId="8" fillId="35" borderId="20" xfId="45" applyFont="1" applyFill="1" applyBorder="1" applyAlignment="1">
      <alignment/>
    </xf>
    <xf numFmtId="43" fontId="8" fillId="0" borderId="0" xfId="45" applyFont="1" applyFill="1" applyBorder="1" applyAlignment="1">
      <alignment/>
    </xf>
    <xf numFmtId="43" fontId="4" fillId="0" borderId="14" xfId="45" applyFont="1" applyBorder="1" applyAlignment="1">
      <alignment/>
    </xf>
    <xf numFmtId="43" fontId="4" fillId="0" borderId="0" xfId="45" applyFont="1" applyAlignment="1">
      <alignment/>
    </xf>
    <xf numFmtId="43" fontId="6" fillId="0" borderId="13" xfId="45" applyFont="1" applyBorder="1" applyAlignment="1">
      <alignment/>
    </xf>
    <xf numFmtId="43" fontId="4" fillId="0" borderId="13" xfId="45" applyFont="1" applyBorder="1" applyAlignment="1">
      <alignment/>
    </xf>
    <xf numFmtId="43" fontId="4" fillId="0" borderId="16" xfId="45" applyFont="1" applyBorder="1" applyAlignment="1">
      <alignment/>
    </xf>
    <xf numFmtId="43" fontId="6" fillId="0" borderId="0" xfId="45" applyFont="1" applyAlignment="1">
      <alignment horizontal="center"/>
    </xf>
    <xf numFmtId="43" fontId="16" fillId="0" borderId="0" xfId="45" applyFont="1" applyAlignment="1">
      <alignment horizontal="center"/>
    </xf>
    <xf numFmtId="43" fontId="17" fillId="0" borderId="0" xfId="45" applyFont="1" applyAlignment="1">
      <alignment/>
    </xf>
    <xf numFmtId="43" fontId="4" fillId="0" borderId="18" xfId="45" applyFont="1" applyBorder="1" applyAlignment="1">
      <alignment/>
    </xf>
    <xf numFmtId="43" fontId="4" fillId="0" borderId="0" xfId="45" applyFont="1" applyBorder="1" applyAlignment="1">
      <alignment/>
    </xf>
    <xf numFmtId="0" fontId="6" fillId="0" borderId="19" xfId="0" applyFont="1" applyBorder="1" applyAlignment="1">
      <alignment horizontal="center"/>
    </xf>
    <xf numFmtId="0" fontId="4" fillId="0" borderId="0" xfId="51" applyFont="1">
      <alignment/>
      <protection/>
    </xf>
    <xf numFmtId="0" fontId="4" fillId="0" borderId="11" xfId="51" applyFont="1" applyBorder="1" applyAlignment="1">
      <alignment horizontal="center"/>
      <protection/>
    </xf>
    <xf numFmtId="0" fontId="4" fillId="0" borderId="29" xfId="51" applyFont="1" applyBorder="1" applyAlignment="1">
      <alignment horizontal="center"/>
      <protection/>
    </xf>
    <xf numFmtId="0" fontId="4" fillId="0" borderId="0" xfId="51" applyFont="1" applyBorder="1">
      <alignment/>
      <protection/>
    </xf>
    <xf numFmtId="0" fontId="4" fillId="0" borderId="0" xfId="51" applyFont="1" applyBorder="1" applyAlignment="1">
      <alignment horizontal="center"/>
      <protection/>
    </xf>
    <xf numFmtId="211" fontId="4" fillId="0" borderId="12" xfId="51" applyNumberFormat="1" applyFont="1" applyBorder="1" applyAlignment="1">
      <alignment horizontal="center"/>
      <protection/>
    </xf>
    <xf numFmtId="43" fontId="4" fillId="0" borderId="12" xfId="44" applyFont="1" applyBorder="1" applyAlignment="1">
      <alignment horizontal="center"/>
    </xf>
    <xf numFmtId="0" fontId="4" fillId="0" borderId="13" xfId="51" applyFont="1" applyBorder="1" applyAlignment="1">
      <alignment horizontal="center"/>
      <protection/>
    </xf>
    <xf numFmtId="43" fontId="4" fillId="0" borderId="13" xfId="44" applyFont="1" applyBorder="1" applyAlignment="1">
      <alignment/>
    </xf>
    <xf numFmtId="211" fontId="4" fillId="0" borderId="12" xfId="51" applyNumberFormat="1" applyFont="1" applyFill="1" applyBorder="1" applyAlignment="1">
      <alignment horizontal="center"/>
      <protection/>
    </xf>
    <xf numFmtId="43" fontId="4" fillId="0" borderId="0" xfId="44" applyFont="1" applyAlignment="1">
      <alignment/>
    </xf>
    <xf numFmtId="43" fontId="4" fillId="0" borderId="13" xfId="44" applyFont="1" applyFill="1" applyBorder="1" applyAlignment="1">
      <alignment/>
    </xf>
    <xf numFmtId="43" fontId="6" fillId="0" borderId="20" xfId="44" applyFont="1" applyBorder="1" applyAlignment="1">
      <alignment/>
    </xf>
    <xf numFmtId="43" fontId="6" fillId="0" borderId="27" xfId="44" applyFont="1" applyBorder="1" applyAlignment="1">
      <alignment/>
    </xf>
    <xf numFmtId="0" fontId="4" fillId="0" borderId="14" xfId="51" applyFont="1" applyBorder="1">
      <alignment/>
      <protection/>
    </xf>
    <xf numFmtId="211" fontId="4" fillId="0" borderId="15" xfId="51" applyNumberFormat="1" applyFont="1" applyBorder="1" applyAlignment="1">
      <alignment horizontal="center"/>
      <protection/>
    </xf>
    <xf numFmtId="43" fontId="4" fillId="0" borderId="15" xfId="44" applyFont="1" applyBorder="1" applyAlignment="1">
      <alignment/>
    </xf>
    <xf numFmtId="43" fontId="4" fillId="0" borderId="16" xfId="44" applyFont="1" applyBorder="1" applyAlignment="1">
      <alignment/>
    </xf>
    <xf numFmtId="0" fontId="6" fillId="0" borderId="18" xfId="51" applyFont="1" applyBorder="1" applyAlignment="1">
      <alignment horizontal="center"/>
      <protection/>
    </xf>
    <xf numFmtId="0" fontId="4" fillId="0" borderId="17" xfId="51" applyFont="1" applyBorder="1">
      <alignment/>
      <protection/>
    </xf>
    <xf numFmtId="0" fontId="6" fillId="0" borderId="0" xfId="51" applyFont="1" applyBorder="1" applyAlignment="1">
      <alignment horizontal="center"/>
      <protection/>
    </xf>
    <xf numFmtId="0" fontId="6" fillId="0" borderId="13" xfId="51" applyFont="1" applyBorder="1" applyAlignment="1">
      <alignment/>
      <protection/>
    </xf>
    <xf numFmtId="0" fontId="6" fillId="0" borderId="0" xfId="51" applyFont="1" applyBorder="1" applyAlignment="1">
      <alignment/>
      <protection/>
    </xf>
    <xf numFmtId="0" fontId="8" fillId="0" borderId="0" xfId="51" applyFont="1">
      <alignment/>
      <protection/>
    </xf>
    <xf numFmtId="0" fontId="8" fillId="0" borderId="40" xfId="51" applyFont="1" applyBorder="1" applyAlignment="1">
      <alignment horizontal="center"/>
      <protection/>
    </xf>
    <xf numFmtId="0" fontId="8" fillId="0" borderId="11" xfId="51" applyFont="1" applyBorder="1" applyAlignment="1">
      <alignment horizontal="center"/>
      <protection/>
    </xf>
    <xf numFmtId="0" fontId="8" fillId="0" borderId="29" xfId="51" applyFont="1" applyBorder="1" applyAlignment="1">
      <alignment horizontal="center"/>
      <protection/>
    </xf>
    <xf numFmtId="0" fontId="8" fillId="0" borderId="0" xfId="51" applyFont="1" applyBorder="1">
      <alignment/>
      <protection/>
    </xf>
    <xf numFmtId="211" fontId="8" fillId="0" borderId="12" xfId="51" applyNumberFormat="1" applyFont="1" applyBorder="1" applyAlignment="1">
      <alignment horizontal="center"/>
      <protection/>
    </xf>
    <xf numFmtId="43" fontId="8" fillId="0" borderId="12" xfId="44" applyFont="1" applyBorder="1" applyAlignment="1">
      <alignment/>
    </xf>
    <xf numFmtId="43" fontId="8" fillId="0" borderId="13" xfId="44" applyFont="1" applyBorder="1" applyAlignment="1">
      <alignment/>
    </xf>
    <xf numFmtId="0" fontId="8" fillId="0" borderId="0" xfId="51" applyFont="1" applyBorder="1" applyAlignment="1">
      <alignment horizontal="left" indent="3"/>
      <protection/>
    </xf>
    <xf numFmtId="0" fontId="8" fillId="0" borderId="17" xfId="51" applyFont="1" applyBorder="1">
      <alignment/>
      <protection/>
    </xf>
    <xf numFmtId="49" fontId="8" fillId="0" borderId="12" xfId="51" applyNumberFormat="1" applyFont="1" applyBorder="1" applyAlignment="1">
      <alignment horizontal="center"/>
      <protection/>
    </xf>
    <xf numFmtId="43" fontId="8" fillId="0" borderId="0" xfId="44" applyFont="1" applyBorder="1" applyAlignment="1">
      <alignment/>
    </xf>
    <xf numFmtId="43" fontId="8" fillId="0" borderId="20" xfId="44" applyFont="1" applyBorder="1" applyAlignment="1">
      <alignment/>
    </xf>
    <xf numFmtId="43" fontId="8" fillId="0" borderId="39" xfId="44" applyFont="1" applyBorder="1" applyAlignment="1">
      <alignment/>
    </xf>
    <xf numFmtId="0" fontId="8" fillId="0" borderId="14" xfId="51" applyFont="1" applyBorder="1">
      <alignment/>
      <protection/>
    </xf>
    <xf numFmtId="211" fontId="8" fillId="0" borderId="15" xfId="51" applyNumberFormat="1" applyFont="1" applyBorder="1" applyAlignment="1">
      <alignment horizontal="center"/>
      <protection/>
    </xf>
    <xf numFmtId="43" fontId="8" fillId="0" borderId="15" xfId="44" applyFont="1" applyBorder="1" applyAlignment="1">
      <alignment/>
    </xf>
    <xf numFmtId="43" fontId="8" fillId="0" borderId="14" xfId="44" applyFont="1" applyBorder="1" applyAlignment="1">
      <alignment/>
    </xf>
    <xf numFmtId="0" fontId="9" fillId="0" borderId="18" xfId="51" applyFont="1" applyBorder="1" applyAlignment="1">
      <alignment horizontal="center"/>
      <protection/>
    </xf>
    <xf numFmtId="0" fontId="9" fillId="0" borderId="0" xfId="51" applyFont="1" applyBorder="1" applyAlignment="1">
      <alignment horizontal="center"/>
      <protection/>
    </xf>
    <xf numFmtId="0" fontId="9" fillId="0" borderId="0" xfId="51" applyFont="1" applyBorder="1" applyAlignment="1">
      <alignment horizontal="center" vertical="center"/>
      <protection/>
    </xf>
    <xf numFmtId="0" fontId="9" fillId="0" borderId="14" xfId="51" applyFont="1" applyBorder="1" applyAlignment="1">
      <alignment horizontal="center"/>
      <protection/>
    </xf>
    <xf numFmtId="15" fontId="8" fillId="0" borderId="0" xfId="51" applyNumberFormat="1" applyFont="1">
      <alignment/>
      <protection/>
    </xf>
    <xf numFmtId="0" fontId="8" fillId="0" borderId="18" xfId="51" applyFont="1" applyBorder="1">
      <alignment/>
      <protection/>
    </xf>
    <xf numFmtId="211" fontId="8" fillId="0" borderId="21" xfId="51" applyNumberFormat="1" applyFont="1" applyBorder="1" applyAlignment="1">
      <alignment horizontal="center"/>
      <protection/>
    </xf>
    <xf numFmtId="43" fontId="8" fillId="0" borderId="22" xfId="44" applyFont="1" applyBorder="1" applyAlignment="1">
      <alignment/>
    </xf>
    <xf numFmtId="0" fontId="8" fillId="0" borderId="0" xfId="51" applyFont="1" applyBorder="1" applyAlignment="1">
      <alignment/>
      <protection/>
    </xf>
    <xf numFmtId="209" fontId="8" fillId="0" borderId="12" xfId="51" applyNumberFormat="1" applyFont="1" applyBorder="1" applyAlignment="1">
      <alignment horizontal="center"/>
      <protection/>
    </xf>
    <xf numFmtId="43" fontId="8" fillId="0" borderId="0" xfId="44" applyFont="1" applyFill="1" applyBorder="1" applyAlignment="1">
      <alignment/>
    </xf>
    <xf numFmtId="43" fontId="9" fillId="0" borderId="39" xfId="44" applyFont="1" applyFill="1" applyBorder="1" applyAlignment="1">
      <alignment/>
    </xf>
    <xf numFmtId="43" fontId="9" fillId="0" borderId="27" xfId="44" applyFont="1" applyFill="1" applyBorder="1" applyAlignment="1">
      <alignment/>
    </xf>
    <xf numFmtId="0" fontId="9" fillId="0" borderId="18" xfId="51" applyFont="1" applyBorder="1" applyAlignment="1">
      <alignment horizontal="left"/>
      <protection/>
    </xf>
    <xf numFmtId="0" fontId="9" fillId="0" borderId="13" xfId="51" applyFont="1" applyBorder="1" applyAlignment="1">
      <alignment horizontal="center"/>
      <protection/>
    </xf>
    <xf numFmtId="0" fontId="9" fillId="0" borderId="17" xfId="51" applyFont="1" applyBorder="1" applyAlignment="1">
      <alignment horizontal="center"/>
      <protection/>
    </xf>
    <xf numFmtId="0" fontId="8" fillId="0" borderId="0" xfId="51" applyFont="1" applyBorder="1" applyAlignment="1">
      <alignment horizontal="left"/>
      <protection/>
    </xf>
    <xf numFmtId="0" fontId="9" fillId="0" borderId="16" xfId="51" applyFont="1" applyBorder="1" applyAlignment="1">
      <alignment horizontal="center"/>
      <protection/>
    </xf>
    <xf numFmtId="0" fontId="9" fillId="0" borderId="19" xfId="51" applyFont="1" applyBorder="1" applyAlignment="1">
      <alignment horizontal="center"/>
      <protection/>
    </xf>
    <xf numFmtId="43" fontId="4" fillId="0" borderId="12" xfId="46" applyFont="1" applyBorder="1" applyAlignment="1">
      <alignment/>
    </xf>
    <xf numFmtId="43" fontId="4" fillId="0" borderId="15" xfId="46" applyFont="1" applyBorder="1" applyAlignment="1">
      <alignment/>
    </xf>
    <xf numFmtId="43" fontId="4" fillId="0" borderId="23" xfId="46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8" xfId="51" applyFont="1" applyBorder="1">
      <alignment/>
      <protection/>
    </xf>
    <xf numFmtId="0" fontId="9" fillId="0" borderId="14" xfId="51" applyFont="1" applyBorder="1" applyAlignment="1">
      <alignment horizontal="left"/>
      <protection/>
    </xf>
    <xf numFmtId="0" fontId="9" fillId="0" borderId="18" xfId="51" applyFont="1" applyBorder="1" applyAlignment="1">
      <alignment/>
      <protection/>
    </xf>
    <xf numFmtId="0" fontId="15" fillId="0" borderId="19" xfId="51" applyFont="1" applyBorder="1" applyAlignment="1">
      <alignment horizontal="center"/>
      <protection/>
    </xf>
    <xf numFmtId="43" fontId="8" fillId="37" borderId="0" xfId="44" applyFont="1" applyFill="1" applyBorder="1" applyAlignment="1">
      <alignment/>
    </xf>
    <xf numFmtId="43" fontId="8" fillId="38" borderId="11" xfId="45" applyFont="1" applyFill="1" applyBorder="1" applyAlignment="1">
      <alignment horizontal="center"/>
    </xf>
    <xf numFmtId="43" fontId="8" fillId="39" borderId="11" xfId="45" applyFont="1" applyFill="1" applyBorder="1" applyAlignment="1">
      <alignment horizontal="center"/>
    </xf>
    <xf numFmtId="0" fontId="4" fillId="0" borderId="12" xfId="0" applyNumberFormat="1" applyFont="1" applyBorder="1" applyAlignment="1">
      <alignment wrapText="1"/>
    </xf>
    <xf numFmtId="3" fontId="4" fillId="0" borderId="12" xfId="0" applyNumberFormat="1" applyFont="1" applyBorder="1" applyAlignment="1">
      <alignment/>
    </xf>
    <xf numFmtId="43" fontId="12" fillId="38" borderId="32" xfId="33" applyFont="1" applyFill="1" applyBorder="1" applyAlignment="1">
      <alignment/>
    </xf>
    <xf numFmtId="43" fontId="8" fillId="40" borderId="11" xfId="45" applyFont="1" applyFill="1" applyBorder="1" applyAlignment="1">
      <alignment horizontal="center"/>
    </xf>
    <xf numFmtId="43" fontId="8" fillId="41" borderId="11" xfId="45" applyFont="1" applyFill="1" applyBorder="1" applyAlignment="1">
      <alignment horizontal="center"/>
    </xf>
    <xf numFmtId="43" fontId="8" fillId="38" borderId="0" xfId="45" applyFont="1" applyFill="1" applyAlignment="1">
      <alignment/>
    </xf>
    <xf numFmtId="0" fontId="8" fillId="38" borderId="0" xfId="0" applyFont="1" applyFill="1" applyAlignment="1">
      <alignment/>
    </xf>
    <xf numFmtId="0" fontId="6" fillId="0" borderId="13" xfId="51" applyFont="1" applyBorder="1" applyAlignment="1">
      <alignment vertical="center" wrapText="1"/>
      <protection/>
    </xf>
    <xf numFmtId="0" fontId="0" fillId="0" borderId="0" xfId="51" applyFont="1" applyBorder="1" applyAlignment="1">
      <alignment/>
      <protection/>
    </xf>
    <xf numFmtId="0" fontId="8" fillId="0" borderId="13" xfId="51" applyFont="1" applyBorder="1" applyAlignment="1">
      <alignment/>
      <protection/>
    </xf>
    <xf numFmtId="0" fontId="0" fillId="0" borderId="17" xfId="0" applyBorder="1" applyAlignment="1">
      <alignment/>
    </xf>
    <xf numFmtId="0" fontId="9" fillId="0" borderId="0" xfId="51" applyFont="1" applyAlignment="1">
      <alignment horizontal="center"/>
      <protection/>
    </xf>
    <xf numFmtId="0" fontId="8" fillId="0" borderId="40" xfId="51" applyFont="1" applyBorder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0" fontId="9" fillId="0" borderId="22" xfId="51" applyFont="1" applyBorder="1" applyAlignment="1">
      <alignment horizontal="center" vertical="center"/>
      <protection/>
    </xf>
    <xf numFmtId="0" fontId="9" fillId="0" borderId="37" xfId="5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left"/>
      <protection/>
    </xf>
    <xf numFmtId="0" fontId="0" fillId="0" borderId="0" xfId="51" applyAlignment="1">
      <alignment horizontal="left"/>
      <protection/>
    </xf>
    <xf numFmtId="0" fontId="9" fillId="0" borderId="13" xfId="51" applyFont="1" applyBorder="1" applyAlignment="1">
      <alignment horizontal="center"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9" fillId="0" borderId="16" xfId="51" applyFont="1" applyBorder="1" applyAlignment="1">
      <alignment horizontal="center" vertical="center"/>
      <protection/>
    </xf>
    <xf numFmtId="0" fontId="9" fillId="0" borderId="14" xfId="51" applyFont="1" applyBorder="1" applyAlignment="1">
      <alignment horizontal="center" vertical="center"/>
      <protection/>
    </xf>
    <xf numFmtId="0" fontId="9" fillId="0" borderId="18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5" fillId="0" borderId="0" xfId="51" applyFont="1" applyAlignment="1">
      <alignment horizontal="center"/>
      <protection/>
    </xf>
    <xf numFmtId="0" fontId="4" fillId="0" borderId="40" xfId="51" applyFont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0" fontId="6" fillId="0" borderId="22" xfId="51" applyFont="1" applyBorder="1" applyAlignment="1">
      <alignment horizontal="left"/>
      <protection/>
    </xf>
    <xf numFmtId="0" fontId="6" fillId="0" borderId="37" xfId="51" applyFont="1" applyBorder="1" applyAlignment="1">
      <alignment horizontal="left"/>
      <protection/>
    </xf>
    <xf numFmtId="0" fontId="6" fillId="0" borderId="22" xfId="51" applyFont="1" applyBorder="1" applyAlignment="1">
      <alignment horizontal="center"/>
      <protection/>
    </xf>
    <xf numFmtId="0" fontId="6" fillId="0" borderId="18" xfId="51" applyFont="1" applyBorder="1" applyAlignment="1">
      <alignment horizontal="center"/>
      <protection/>
    </xf>
    <xf numFmtId="0" fontId="6" fillId="0" borderId="13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6" fillId="0" borderId="16" xfId="51" applyFont="1" applyBorder="1" applyAlignment="1">
      <alignment horizontal="center"/>
      <protection/>
    </xf>
    <xf numFmtId="0" fontId="6" fillId="0" borderId="19" xfId="51" applyFont="1" applyBorder="1" applyAlignment="1">
      <alignment horizontal="center"/>
      <protection/>
    </xf>
    <xf numFmtId="0" fontId="9" fillId="0" borderId="16" xfId="51" applyFont="1" applyBorder="1" applyAlignment="1">
      <alignment vertical="center" wrapText="1"/>
      <protection/>
    </xf>
    <xf numFmtId="0" fontId="22" fillId="0" borderId="14" xfId="51" applyFont="1" applyBorder="1" applyAlignment="1">
      <alignment/>
      <protection/>
    </xf>
    <xf numFmtId="0" fontId="5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1" fillId="0" borderId="2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/>
    </xf>
    <xf numFmtId="210" fontId="8" fillId="0" borderId="11" xfId="0" applyNumberFormat="1" applyFont="1" applyFill="1" applyBorder="1" applyAlignment="1">
      <alignment horizontal="center"/>
    </xf>
    <xf numFmtId="210" fontId="8" fillId="0" borderId="29" xfId="0" applyNumberFormat="1" applyFont="1" applyFill="1" applyBorder="1" applyAlignment="1">
      <alignment horizontal="center"/>
    </xf>
    <xf numFmtId="210" fontId="8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3" fontId="4" fillId="0" borderId="11" xfId="33" applyFont="1" applyBorder="1" applyAlignment="1">
      <alignment horizontal="center"/>
    </xf>
    <xf numFmtId="43" fontId="4" fillId="0" borderId="11" xfId="33" applyFont="1" applyBorder="1" applyAlignment="1">
      <alignment horizontal="center" vertical="center" wrapText="1"/>
    </xf>
    <xf numFmtId="0" fontId="13" fillId="0" borderId="21" xfId="51" applyFont="1" applyBorder="1" applyAlignment="1">
      <alignment horizontal="center" vertical="center" wrapText="1"/>
      <protection/>
    </xf>
    <xf numFmtId="0" fontId="13" fillId="0" borderId="15" xfId="51" applyFont="1" applyBorder="1" applyAlignment="1">
      <alignment horizontal="center" vertical="center" wrapText="1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เครื่องหมายจุลภาค 5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342900</xdr:rowOff>
    </xdr:from>
    <xdr:to>
      <xdr:col>0</xdr:col>
      <xdr:colOff>1600200</xdr:colOff>
      <xdr:row>3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38100" y="895350"/>
          <a:ext cx="1562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99</xdr:row>
      <xdr:rowOff>209550</xdr:rowOff>
    </xdr:from>
    <xdr:to>
      <xdr:col>0</xdr:col>
      <xdr:colOff>1314450</xdr:colOff>
      <xdr:row>100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0" y="22745700"/>
          <a:ext cx="1314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47</xdr:row>
      <xdr:rowOff>190500</xdr:rowOff>
    </xdr:from>
    <xdr:to>
      <xdr:col>0</xdr:col>
      <xdr:colOff>952500</xdr:colOff>
      <xdr:row>48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125539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1</xdr:col>
      <xdr:colOff>2476500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95300" y="0"/>
          <a:ext cx="218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447675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33750" y="0"/>
          <a:ext cx="2257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847725</xdr:colOff>
      <xdr:row>0</xdr:row>
      <xdr:rowOff>0</xdr:rowOff>
    </xdr:from>
    <xdr:to>
      <xdr:col>6</xdr:col>
      <xdr:colOff>1123950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991225" y="0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241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241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1295400</xdr:colOff>
      <xdr:row>44</xdr:row>
      <xdr:rowOff>104775</xdr:rowOff>
    </xdr:from>
    <xdr:to>
      <xdr:col>4</xdr:col>
      <xdr:colOff>1390650</xdr:colOff>
      <xdr:row>47</xdr:row>
      <xdr:rowOff>38100</xdr:rowOff>
    </xdr:to>
    <xdr:sp>
      <xdr:nvSpPr>
        <xdr:cNvPr id="1" name="Rectangle 7"/>
        <xdr:cNvSpPr>
          <a:spLocks/>
        </xdr:cNvSpPr>
      </xdr:nvSpPr>
      <xdr:spPr>
        <a:xfrm>
          <a:off x="5276850" y="8820150"/>
          <a:ext cx="15240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ลงชื่อ............................ผู้จัดทำ
</a:t>
          </a:r>
          <a:r>
            <a:rPr lang="en-US" cap="none" sz="1200" b="0" i="0" u="none" baseline="0">
              <a:solidFill>
                <a:srgbClr val="000000"/>
              </a:solidFill>
            </a:rPr>
            <a:t>    ( นางอาภาภรณ์  กกสันเทียะ)</a:t>
          </a:r>
        </a:p>
      </xdr:txBody>
    </xdr:sp>
    <xdr:clientData/>
  </xdr:twoCellAnchor>
  <xdr:twoCellAnchor>
    <xdr:from>
      <xdr:col>0</xdr:col>
      <xdr:colOff>142875</xdr:colOff>
      <xdr:row>46</xdr:row>
      <xdr:rowOff>161925</xdr:rowOff>
    </xdr:from>
    <xdr:to>
      <xdr:col>1</xdr:col>
      <xdr:colOff>1466850</xdr:colOff>
      <xdr:row>51</xdr:row>
      <xdr:rowOff>19050</xdr:rowOff>
    </xdr:to>
    <xdr:sp>
      <xdr:nvSpPr>
        <xdr:cNvPr id="2" name="Rectangle 8"/>
        <xdr:cNvSpPr>
          <a:spLocks/>
        </xdr:cNvSpPr>
      </xdr:nvSpPr>
      <xdr:spPr>
        <a:xfrm>
          <a:off x="142875" y="9286875"/>
          <a:ext cx="18764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นางสุภาภรณ์  การถาง )
</a:t>
          </a:r>
          <a:r>
            <a:rPr lang="en-US" cap="none" sz="1400" b="0" i="0" u="none" baseline="0">
              <a:solidFill>
                <a:srgbClr val="000000"/>
              </a:solidFill>
            </a:rPr>
            <a:t>หัวหน้าส่วนการคลัง</a:t>
          </a:r>
        </a:p>
      </xdr:txBody>
    </xdr:sp>
    <xdr:clientData/>
  </xdr:twoCellAnchor>
  <xdr:twoCellAnchor>
    <xdr:from>
      <xdr:col>1</xdr:col>
      <xdr:colOff>1981200</xdr:colOff>
      <xdr:row>46</xdr:row>
      <xdr:rowOff>171450</xdr:rowOff>
    </xdr:from>
    <xdr:to>
      <xdr:col>3</xdr:col>
      <xdr:colOff>123825</xdr:colOff>
      <xdr:row>51</xdr:row>
      <xdr:rowOff>19050</xdr:rowOff>
    </xdr:to>
    <xdr:sp>
      <xdr:nvSpPr>
        <xdr:cNvPr id="3" name="Rectangle 11"/>
        <xdr:cNvSpPr>
          <a:spLocks/>
        </xdr:cNvSpPr>
      </xdr:nvSpPr>
      <xdr:spPr>
        <a:xfrm>
          <a:off x="2533650" y="9296400"/>
          <a:ext cx="15716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638175</xdr:colOff>
      <xdr:row>46</xdr:row>
      <xdr:rowOff>171450</xdr:rowOff>
    </xdr:from>
    <xdr:to>
      <xdr:col>4</xdr:col>
      <xdr:colOff>1343025</xdr:colOff>
      <xdr:row>51</xdr:row>
      <xdr:rowOff>123825</xdr:rowOff>
    </xdr:to>
    <xdr:sp>
      <xdr:nvSpPr>
        <xdr:cNvPr id="4" name="Rectangle 12"/>
        <xdr:cNvSpPr>
          <a:spLocks/>
        </xdr:cNvSpPr>
      </xdr:nvSpPr>
      <xdr:spPr>
        <a:xfrm>
          <a:off x="4619625" y="9296400"/>
          <a:ext cx="21336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97</xdr:row>
      <xdr:rowOff>66675</xdr:rowOff>
    </xdr:from>
    <xdr:to>
      <xdr:col>7</xdr:col>
      <xdr:colOff>180975</xdr:colOff>
      <xdr:row>99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705350" y="21621750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นางอาภาภรณ์  กกสันทัยะ )                                            </a:t>
          </a:r>
        </a:p>
      </xdr:txBody>
    </xdr:sp>
    <xdr:clientData/>
  </xdr:twoCellAnchor>
  <xdr:twoCellAnchor>
    <xdr:from>
      <xdr:col>7</xdr:col>
      <xdr:colOff>57150</xdr:colOff>
      <xdr:row>62</xdr:row>
      <xdr:rowOff>133350</xdr:rowOff>
    </xdr:from>
    <xdr:to>
      <xdr:col>7</xdr:col>
      <xdr:colOff>142875</xdr:colOff>
      <xdr:row>62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153150" y="14020800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99</xdr:row>
      <xdr:rowOff>76200</xdr:rowOff>
    </xdr:from>
    <xdr:to>
      <xdr:col>2</xdr:col>
      <xdr:colOff>952500</xdr:colOff>
      <xdr:row>103</xdr:row>
      <xdr:rowOff>200025</xdr:rowOff>
    </xdr:to>
    <xdr:sp>
      <xdr:nvSpPr>
        <xdr:cNvPr id="3" name="Rectangle 5"/>
        <xdr:cNvSpPr>
          <a:spLocks/>
        </xdr:cNvSpPr>
      </xdr:nvSpPr>
      <xdr:spPr>
        <a:xfrm>
          <a:off x="85725" y="22069425"/>
          <a:ext cx="19431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นางสุภาภรณ์  การถาง )
</a:t>
          </a:r>
          <a:r>
            <a:rPr lang="en-US" cap="none" sz="1400" b="0" i="0" u="none" baseline="0">
              <a:solidFill>
                <a:srgbClr val="000000"/>
              </a:solidFill>
            </a:rPr>
            <a:t>   หัวหน้าส่วนการคลัง</a:t>
          </a:r>
        </a:p>
      </xdr:txBody>
    </xdr:sp>
    <xdr:clientData/>
  </xdr:twoCellAnchor>
  <xdr:twoCellAnchor>
    <xdr:from>
      <xdr:col>2</xdr:col>
      <xdr:colOff>981075</xdr:colOff>
      <xdr:row>99</xdr:row>
      <xdr:rowOff>76200</xdr:rowOff>
    </xdr:from>
    <xdr:to>
      <xdr:col>3</xdr:col>
      <xdr:colOff>1924050</xdr:colOff>
      <xdr:row>103</xdr:row>
      <xdr:rowOff>200025</xdr:rowOff>
    </xdr:to>
    <xdr:sp>
      <xdr:nvSpPr>
        <xdr:cNvPr id="4" name="Rectangle 6"/>
        <xdr:cNvSpPr>
          <a:spLocks/>
        </xdr:cNvSpPr>
      </xdr:nvSpPr>
      <xdr:spPr>
        <a:xfrm>
          <a:off x="2057400" y="22069425"/>
          <a:ext cx="20193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99</xdr:row>
      <xdr:rowOff>76200</xdr:rowOff>
    </xdr:from>
    <xdr:to>
      <xdr:col>8</xdr:col>
      <xdr:colOff>95250</xdr:colOff>
      <xdr:row>103</xdr:row>
      <xdr:rowOff>104775</xdr:rowOff>
    </xdr:to>
    <xdr:sp>
      <xdr:nvSpPr>
        <xdr:cNvPr id="5" name="Rectangle 7"/>
        <xdr:cNvSpPr>
          <a:spLocks/>
        </xdr:cNvSpPr>
      </xdr:nvSpPr>
      <xdr:spPr>
        <a:xfrm>
          <a:off x="3905250" y="22069425"/>
          <a:ext cx="24765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133350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3</xdr:row>
      <xdr:rowOff>104775</xdr:rowOff>
    </xdr:from>
    <xdr:to>
      <xdr:col>1</xdr:col>
      <xdr:colOff>85725</xdr:colOff>
      <xdr:row>5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85725" y="74295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161925</xdr:colOff>
      <xdr:row>14</xdr:row>
      <xdr:rowOff>123825</xdr:rowOff>
    </xdr:from>
    <xdr:ext cx="4914900" cy="466725"/>
    <xdr:sp>
      <xdr:nvSpPr>
        <xdr:cNvPr id="3" name="สี่เหลี่ยมผืนผ้า 3"/>
        <xdr:cNvSpPr>
          <a:spLocks/>
        </xdr:cNvSpPr>
      </xdr:nvSpPr>
      <xdr:spPr>
        <a:xfrm rot="20529726">
          <a:off x="161925" y="3495675"/>
          <a:ext cx="49149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52850" y="22764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81425" y="168592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81425" y="222885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143"/>
  <sheetViews>
    <sheetView zoomScalePageLayoutView="0" workbookViewId="0" topLeftCell="A21">
      <selection activeCell="I33" sqref="I33"/>
    </sheetView>
  </sheetViews>
  <sheetFormatPr defaultColWidth="9.140625" defaultRowHeight="21.75"/>
  <cols>
    <col min="1" max="1" width="41.28125" style="336" customWidth="1"/>
    <col min="2" max="2" width="13.57421875" style="336" customWidth="1"/>
    <col min="3" max="3" width="11.140625" style="336" customWidth="1"/>
    <col min="4" max="4" width="15.00390625" style="336" customWidth="1"/>
    <col min="5" max="5" width="19.00390625" style="336" customWidth="1"/>
    <col min="6" max="6" width="9.421875" style="336" customWidth="1"/>
    <col min="7" max="16384" width="9.140625" style="336" customWidth="1"/>
  </cols>
  <sheetData>
    <row r="1" ht="21.75">
      <c r="D1" s="336" t="s">
        <v>541</v>
      </c>
    </row>
    <row r="2" ht="21.75">
      <c r="D2" s="336" t="s">
        <v>542</v>
      </c>
    </row>
    <row r="3" spans="1:5" ht="27.75">
      <c r="A3" s="433" t="s">
        <v>20</v>
      </c>
      <c r="B3" s="433"/>
      <c r="C3" s="433"/>
      <c r="D3" s="433"/>
      <c r="E3" s="433"/>
    </row>
    <row r="4" ht="21.75">
      <c r="A4" s="336" t="s">
        <v>21</v>
      </c>
    </row>
    <row r="5" spans="1:5" ht="21.75">
      <c r="A5" s="434" t="s">
        <v>18</v>
      </c>
      <c r="B5" s="435"/>
      <c r="C5" s="337" t="s">
        <v>19</v>
      </c>
      <c r="D5" s="337" t="s">
        <v>14</v>
      </c>
      <c r="E5" s="338" t="s">
        <v>15</v>
      </c>
    </row>
    <row r="6" spans="1:5" ht="21.75">
      <c r="A6" s="339" t="s">
        <v>389</v>
      </c>
      <c r="B6" s="340"/>
      <c r="C6" s="341">
        <v>10</v>
      </c>
      <c r="D6" s="342">
        <v>0</v>
      </c>
      <c r="E6" s="343"/>
    </row>
    <row r="7" spans="1:5" ht="21.75">
      <c r="A7" s="339" t="s">
        <v>121</v>
      </c>
      <c r="B7" s="339"/>
      <c r="C7" s="341">
        <v>21</v>
      </c>
      <c r="D7" s="344">
        <v>1957188.63</v>
      </c>
      <c r="E7" s="343"/>
    </row>
    <row r="8" spans="1:5" ht="21.75">
      <c r="A8" s="339" t="s">
        <v>154</v>
      </c>
      <c r="B8" s="339"/>
      <c r="C8" s="341">
        <v>22</v>
      </c>
      <c r="D8" s="344">
        <v>0</v>
      </c>
      <c r="E8" s="343"/>
    </row>
    <row r="9" spans="1:5" ht="21.75">
      <c r="A9" s="339" t="s">
        <v>113</v>
      </c>
      <c r="B9" s="339"/>
      <c r="C9" s="341">
        <v>22</v>
      </c>
      <c r="D9" s="297">
        <v>34836</v>
      </c>
      <c r="E9" s="344"/>
    </row>
    <row r="10" spans="1:5" ht="21.75">
      <c r="A10" s="339" t="s">
        <v>120</v>
      </c>
      <c r="C10" s="345">
        <v>22</v>
      </c>
      <c r="D10" s="346">
        <v>0</v>
      </c>
      <c r="E10" s="344"/>
    </row>
    <row r="11" spans="1:8" ht="21.75">
      <c r="A11" s="339" t="s">
        <v>129</v>
      </c>
      <c r="C11" s="345">
        <v>22</v>
      </c>
      <c r="D11" s="346">
        <v>0</v>
      </c>
      <c r="E11" s="344"/>
      <c r="H11" s="336" t="s">
        <v>12</v>
      </c>
    </row>
    <row r="12" spans="1:5" ht="21.75">
      <c r="A12" s="339"/>
      <c r="C12" s="345"/>
      <c r="D12" s="346"/>
      <c r="E12" s="344"/>
    </row>
    <row r="13" spans="1:5" ht="21.75">
      <c r="A13" s="339" t="s">
        <v>390</v>
      </c>
      <c r="B13" s="339"/>
      <c r="C13" s="341">
        <v>10</v>
      </c>
      <c r="D13" s="297"/>
      <c r="E13" s="344">
        <v>0</v>
      </c>
    </row>
    <row r="14" spans="1:5" ht="21.75">
      <c r="A14" s="339" t="s">
        <v>118</v>
      </c>
      <c r="B14" s="339"/>
      <c r="C14" s="341">
        <v>821</v>
      </c>
      <c r="D14" s="297"/>
      <c r="E14" s="344">
        <v>1987927.84</v>
      </c>
    </row>
    <row r="15" spans="1:5" ht="21.75">
      <c r="A15" s="339" t="s">
        <v>395</v>
      </c>
      <c r="B15" s="339"/>
      <c r="C15" s="341">
        <v>902</v>
      </c>
      <c r="D15" s="297"/>
      <c r="E15" s="344">
        <v>0</v>
      </c>
    </row>
    <row r="16" spans="1:5" ht="21.75">
      <c r="A16" s="339" t="s">
        <v>381</v>
      </c>
      <c r="B16" s="339"/>
      <c r="C16" s="341">
        <v>903</v>
      </c>
      <c r="D16" s="297"/>
      <c r="E16" s="344">
        <v>0</v>
      </c>
    </row>
    <row r="17" spans="1:5" ht="21.75">
      <c r="A17" s="339" t="s">
        <v>382</v>
      </c>
      <c r="B17" s="339"/>
      <c r="C17" s="341">
        <v>906</v>
      </c>
      <c r="D17" s="297"/>
      <c r="E17" s="344">
        <v>1089.45</v>
      </c>
    </row>
    <row r="18" spans="1:5" ht="21.75">
      <c r="A18" s="339" t="s">
        <v>383</v>
      </c>
      <c r="B18" s="339"/>
      <c r="C18" s="341">
        <v>907</v>
      </c>
      <c r="D18" s="297"/>
      <c r="E18" s="344">
        <v>1307.34</v>
      </c>
    </row>
    <row r="19" spans="1:5" ht="21.75">
      <c r="A19" s="339" t="s">
        <v>384</v>
      </c>
      <c r="B19" s="339"/>
      <c r="C19" s="341"/>
      <c r="D19" s="297"/>
      <c r="E19" s="344">
        <v>0</v>
      </c>
    </row>
    <row r="20" spans="1:5" ht="21.75">
      <c r="A20" s="339" t="s">
        <v>490</v>
      </c>
      <c r="B20" s="339"/>
      <c r="C20" s="341"/>
      <c r="D20" s="297"/>
      <c r="E20" s="344">
        <v>0</v>
      </c>
    </row>
    <row r="21" spans="1:5" ht="21.75">
      <c r="A21" s="339" t="s">
        <v>564</v>
      </c>
      <c r="B21" s="339"/>
      <c r="C21" s="341"/>
      <c r="D21" s="297"/>
      <c r="E21" s="344">
        <v>1200</v>
      </c>
    </row>
    <row r="22" spans="1:5" ht="21.75">
      <c r="A22" s="336" t="s">
        <v>491</v>
      </c>
      <c r="B22" s="339"/>
      <c r="C22" s="341"/>
      <c r="D22" s="297"/>
      <c r="E22" s="344">
        <v>0</v>
      </c>
    </row>
    <row r="23" spans="1:5" ht="21.75">
      <c r="A23" s="339" t="s">
        <v>492</v>
      </c>
      <c r="B23" s="339"/>
      <c r="C23" s="341">
        <v>550</v>
      </c>
      <c r="D23" s="297"/>
      <c r="E23" s="344">
        <v>500</v>
      </c>
    </row>
    <row r="24" spans="1:5" ht="21.75">
      <c r="A24" s="336" t="s">
        <v>472</v>
      </c>
      <c r="B24" s="339"/>
      <c r="C24" s="341"/>
      <c r="D24" s="297"/>
      <c r="E24" s="347">
        <v>0</v>
      </c>
    </row>
    <row r="25" spans="1:5" ht="21.75">
      <c r="A25" s="339"/>
      <c r="B25" s="339"/>
      <c r="C25" s="341"/>
      <c r="D25" s="297"/>
      <c r="E25" s="344"/>
    </row>
    <row r="26" spans="1:5" ht="22.5" thickBot="1">
      <c r="A26" s="339"/>
      <c r="B26" s="339"/>
      <c r="C26" s="341"/>
      <c r="D26" s="348">
        <f>SUM(D6:D25)</f>
        <v>1992024.63</v>
      </c>
      <c r="E26" s="349">
        <f>SUM(E9:E25)</f>
        <v>1992024.6300000001</v>
      </c>
    </row>
    <row r="27" spans="1:5" ht="22.5" thickTop="1">
      <c r="A27" s="350"/>
      <c r="B27" s="350"/>
      <c r="C27" s="351"/>
      <c r="D27" s="352"/>
      <c r="E27" s="353"/>
    </row>
    <row r="28" spans="1:5" ht="21.75">
      <c r="A28" s="339" t="s">
        <v>378</v>
      </c>
      <c r="B28" s="339"/>
      <c r="C28" s="339"/>
      <c r="D28" s="339"/>
      <c r="E28" s="339"/>
    </row>
    <row r="29" spans="1:5" ht="21.75">
      <c r="A29" s="339" t="s">
        <v>582</v>
      </c>
      <c r="B29" s="339"/>
      <c r="C29" s="339"/>
      <c r="D29" s="339"/>
      <c r="E29" s="339"/>
    </row>
    <row r="30" spans="1:5" ht="21.75">
      <c r="A30" s="339"/>
      <c r="B30" s="339"/>
      <c r="C30" s="339"/>
      <c r="D30" s="339"/>
      <c r="E30" s="339"/>
    </row>
    <row r="31" spans="1:6" ht="21.75">
      <c r="A31" s="354" t="s">
        <v>8</v>
      </c>
      <c r="B31" s="436" t="s">
        <v>349</v>
      </c>
      <c r="C31" s="437"/>
      <c r="D31" s="438" t="s">
        <v>348</v>
      </c>
      <c r="E31" s="439"/>
      <c r="F31" s="401"/>
    </row>
    <row r="32" spans="1:5" ht="28.5" customHeight="1">
      <c r="A32" s="339"/>
      <c r="B32" s="296"/>
      <c r="C32" s="355"/>
      <c r="D32" s="339"/>
      <c r="E32" s="339"/>
    </row>
    <row r="33" spans="1:6" ht="18.75" customHeight="1">
      <c r="A33" s="356" t="s">
        <v>493</v>
      </c>
      <c r="B33" s="440" t="s">
        <v>494</v>
      </c>
      <c r="C33" s="441"/>
      <c r="D33" s="357" t="s">
        <v>495</v>
      </c>
      <c r="E33" s="358"/>
      <c r="F33" s="358"/>
    </row>
    <row r="34" spans="1:6" ht="18.75" customHeight="1">
      <c r="A34" s="356" t="s">
        <v>590</v>
      </c>
      <c r="B34" s="440" t="s">
        <v>437</v>
      </c>
      <c r="C34" s="441"/>
      <c r="D34" s="415" t="s">
        <v>591</v>
      </c>
      <c r="E34" s="416"/>
      <c r="F34" s="416"/>
    </row>
    <row r="35" spans="1:6" ht="18.75" customHeight="1">
      <c r="A35" s="356" t="s">
        <v>473</v>
      </c>
      <c r="B35" s="440"/>
      <c r="C35" s="441"/>
      <c r="D35" s="415" t="s">
        <v>592</v>
      </c>
      <c r="E35" s="416"/>
      <c r="F35" s="416"/>
    </row>
    <row r="36" spans="1:6" ht="3.75" customHeight="1">
      <c r="A36" s="404"/>
      <c r="B36" s="442"/>
      <c r="C36" s="443"/>
      <c r="D36" s="444"/>
      <c r="E36" s="445"/>
      <c r="F36" s="445"/>
    </row>
    <row r="37" spans="1:5" ht="18.75">
      <c r="A37" s="356"/>
      <c r="B37" s="356"/>
      <c r="C37" s="356"/>
      <c r="D37" s="356"/>
      <c r="E37" s="356"/>
    </row>
    <row r="38" spans="1:5" ht="18.75">
      <c r="A38" s="356"/>
      <c r="B38" s="356"/>
      <c r="C38" s="356"/>
      <c r="D38" s="356"/>
      <c r="E38" s="356"/>
    </row>
    <row r="39" spans="1:5" ht="18.75">
      <c r="A39" s="356"/>
      <c r="B39" s="356"/>
      <c r="C39" s="356"/>
      <c r="D39" s="356"/>
      <c r="E39" s="356"/>
    </row>
    <row r="40" spans="1:5" ht="18.75">
      <c r="A40" s="356"/>
      <c r="B40" s="356"/>
      <c r="C40" s="356"/>
      <c r="D40" s="356"/>
      <c r="E40" s="356"/>
    </row>
    <row r="41" spans="1:5" ht="18.75">
      <c r="A41" s="356"/>
      <c r="B41" s="356"/>
      <c r="C41" s="356"/>
      <c r="D41" s="356"/>
      <c r="E41" s="356"/>
    </row>
    <row r="42" spans="1:5" ht="18.75">
      <c r="A42" s="356"/>
      <c r="B42" s="356"/>
      <c r="C42" s="356"/>
      <c r="D42" s="356"/>
      <c r="E42" s="356"/>
    </row>
    <row r="43" spans="1:5" ht="18.75">
      <c r="A43" s="356"/>
      <c r="B43" s="356"/>
      <c r="C43" s="356"/>
      <c r="D43" s="356"/>
      <c r="E43" s="356"/>
    </row>
    <row r="44" spans="1:5" ht="18.75">
      <c r="A44" s="356"/>
      <c r="B44" s="356"/>
      <c r="C44" s="356"/>
      <c r="D44" s="356"/>
      <c r="E44" s="356"/>
    </row>
    <row r="45" spans="1:5" ht="18.75">
      <c r="A45" s="356"/>
      <c r="B45" s="356"/>
      <c r="C45" s="356"/>
      <c r="D45" s="356"/>
      <c r="E45" s="356"/>
    </row>
    <row r="46" s="359" customFormat="1" ht="15.75">
      <c r="D46" s="359" t="s">
        <v>539</v>
      </c>
    </row>
    <row r="47" s="359" customFormat="1" ht="18.75">
      <c r="D47" s="336" t="str">
        <f>D2</f>
        <v>   วันที่ ....…31....มกราคม ..2555…...</v>
      </c>
    </row>
    <row r="48" spans="1:5" s="359" customFormat="1" ht="18" customHeight="1">
      <c r="A48" s="419" t="s">
        <v>20</v>
      </c>
      <c r="B48" s="419"/>
      <c r="C48" s="419"/>
      <c r="D48" s="419"/>
      <c r="E48" s="419"/>
    </row>
    <row r="49" s="359" customFormat="1" ht="15.75">
      <c r="A49" s="359" t="s">
        <v>21</v>
      </c>
    </row>
    <row r="50" spans="1:5" s="359" customFormat="1" ht="15.75">
      <c r="A50" s="420" t="s">
        <v>18</v>
      </c>
      <c r="B50" s="421"/>
      <c r="C50" s="361" t="s">
        <v>19</v>
      </c>
      <c r="D50" s="361" t="s">
        <v>14</v>
      </c>
      <c r="E50" s="362" t="s">
        <v>15</v>
      </c>
    </row>
    <row r="51" spans="1:5" s="359" customFormat="1" ht="15.75">
      <c r="A51" s="363" t="s">
        <v>392</v>
      </c>
      <c r="B51" s="363"/>
      <c r="C51" s="364">
        <v>22</v>
      </c>
      <c r="D51" s="365">
        <v>68786</v>
      </c>
      <c r="E51" s="366"/>
    </row>
    <row r="52" spans="1:5" s="359" customFormat="1" ht="15.75">
      <c r="A52" s="367" t="s">
        <v>60</v>
      </c>
      <c r="B52" s="363"/>
      <c r="C52" s="364">
        <v>100</v>
      </c>
      <c r="D52" s="365">
        <v>300356</v>
      </c>
      <c r="E52" s="366"/>
    </row>
    <row r="53" spans="1:5" s="359" customFormat="1" ht="15.75">
      <c r="A53" s="367" t="s">
        <v>61</v>
      </c>
      <c r="B53" s="363"/>
      <c r="C53" s="364">
        <v>120</v>
      </c>
      <c r="D53" s="365">
        <v>9130</v>
      </c>
      <c r="E53" s="366"/>
    </row>
    <row r="54" spans="1:5" s="359" customFormat="1" ht="15.75">
      <c r="A54" s="367" t="s">
        <v>62</v>
      </c>
      <c r="B54" s="363"/>
      <c r="C54" s="364">
        <v>130</v>
      </c>
      <c r="D54" s="365">
        <v>75210</v>
      </c>
      <c r="E54" s="366"/>
    </row>
    <row r="55" spans="1:5" s="359" customFormat="1" ht="15.75">
      <c r="A55" s="367" t="s">
        <v>63</v>
      </c>
      <c r="B55" s="363"/>
      <c r="C55" s="364">
        <v>200</v>
      </c>
      <c r="D55" s="365">
        <v>157544.75</v>
      </c>
      <c r="E55" s="366"/>
    </row>
    <row r="56" spans="1:5" s="359" customFormat="1" ht="15.75">
      <c r="A56" s="367" t="s">
        <v>64</v>
      </c>
      <c r="B56" s="363"/>
      <c r="C56" s="364">
        <v>250</v>
      </c>
      <c r="D56" s="365">
        <v>60925</v>
      </c>
      <c r="E56" s="366"/>
    </row>
    <row r="57" spans="1:5" s="359" customFormat="1" ht="15.75">
      <c r="A57" s="367" t="s">
        <v>65</v>
      </c>
      <c r="B57" s="363"/>
      <c r="C57" s="364">
        <v>270</v>
      </c>
      <c r="D57" s="365">
        <v>55928.12</v>
      </c>
      <c r="E57" s="366"/>
    </row>
    <row r="58" spans="1:5" s="359" customFormat="1" ht="15.75">
      <c r="A58" s="367" t="s">
        <v>66</v>
      </c>
      <c r="B58" s="363"/>
      <c r="C58" s="364">
        <v>300</v>
      </c>
      <c r="D58" s="365">
        <v>12316.88</v>
      </c>
      <c r="E58" s="366"/>
    </row>
    <row r="59" spans="1:5" s="359" customFormat="1" ht="15.75">
      <c r="A59" s="367" t="s">
        <v>35</v>
      </c>
      <c r="B59" s="363"/>
      <c r="C59" s="364">
        <v>400</v>
      </c>
      <c r="D59" s="365">
        <v>0</v>
      </c>
      <c r="E59" s="366"/>
    </row>
    <row r="60" spans="1:5" s="359" customFormat="1" ht="15.75">
      <c r="A60" s="367" t="s">
        <v>119</v>
      </c>
      <c r="B60" s="363"/>
      <c r="C60" s="364">
        <v>450</v>
      </c>
      <c r="D60" s="365">
        <v>0</v>
      </c>
      <c r="E60" s="366"/>
    </row>
    <row r="61" spans="1:5" s="359" customFormat="1" ht="15.75">
      <c r="A61" s="367" t="s">
        <v>122</v>
      </c>
      <c r="B61" s="363"/>
      <c r="C61" s="364">
        <v>500</v>
      </c>
      <c r="D61" s="365">
        <v>0</v>
      </c>
      <c r="E61" s="366"/>
    </row>
    <row r="62" spans="1:5" s="359" customFormat="1" ht="15.75">
      <c r="A62" s="367" t="s">
        <v>141</v>
      </c>
      <c r="B62" s="363"/>
      <c r="C62" s="364">
        <v>550</v>
      </c>
      <c r="D62" s="365">
        <v>3000</v>
      </c>
      <c r="E62" s="366"/>
    </row>
    <row r="63" spans="1:5" s="359" customFormat="1" ht="15.75">
      <c r="A63" s="367" t="s">
        <v>305</v>
      </c>
      <c r="B63" s="363"/>
      <c r="C63" s="364"/>
      <c r="D63" s="365">
        <v>0</v>
      </c>
      <c r="E63" s="366"/>
    </row>
    <row r="64" spans="1:5" s="359" customFormat="1" ht="15.75">
      <c r="A64" s="367" t="s">
        <v>396</v>
      </c>
      <c r="B64" s="363"/>
      <c r="C64" s="364"/>
      <c r="D64" s="365">
        <v>0</v>
      </c>
      <c r="E64" s="366"/>
    </row>
    <row r="65" spans="1:5" s="359" customFormat="1" ht="15.75">
      <c r="A65" s="367" t="s">
        <v>347</v>
      </c>
      <c r="B65" s="363"/>
      <c r="C65" s="364"/>
      <c r="D65" s="365">
        <v>0</v>
      </c>
      <c r="E65" s="366"/>
    </row>
    <row r="66" spans="1:5" s="359" customFormat="1" ht="15.75">
      <c r="A66" s="367" t="s">
        <v>361</v>
      </c>
      <c r="B66" s="363"/>
      <c r="C66" s="364"/>
      <c r="D66" s="365">
        <v>675527.1</v>
      </c>
      <c r="E66" s="366"/>
    </row>
    <row r="67" spans="1:5" s="359" customFormat="1" ht="15.75">
      <c r="A67" s="367" t="s">
        <v>94</v>
      </c>
      <c r="B67" s="363"/>
      <c r="C67" s="364">
        <v>90</v>
      </c>
      <c r="D67" s="365">
        <v>31700</v>
      </c>
      <c r="E67" s="366"/>
    </row>
    <row r="68" spans="1:5" s="359" customFormat="1" ht="15.75">
      <c r="A68" s="367" t="s">
        <v>363</v>
      </c>
      <c r="B68" s="363"/>
      <c r="C68" s="364"/>
      <c r="D68" s="365">
        <v>334000</v>
      </c>
      <c r="E68" s="366"/>
    </row>
    <row r="69" spans="1:5" s="359" customFormat="1" ht="15.75">
      <c r="A69" s="367" t="s">
        <v>160</v>
      </c>
      <c r="B69" s="363"/>
      <c r="C69" s="364" t="s">
        <v>540</v>
      </c>
      <c r="D69" s="365">
        <v>816579</v>
      </c>
      <c r="E69" s="366"/>
    </row>
    <row r="70" spans="1:5" s="359" customFormat="1" ht="15.75">
      <c r="A70" s="367" t="s">
        <v>95</v>
      </c>
      <c r="B70" s="363"/>
      <c r="C70" s="364">
        <v>700</v>
      </c>
      <c r="D70" s="365">
        <v>0</v>
      </c>
      <c r="E70" s="366"/>
    </row>
    <row r="71" spans="1:5" s="359" customFormat="1" ht="15.75">
      <c r="A71" s="367" t="s">
        <v>142</v>
      </c>
      <c r="B71" s="368"/>
      <c r="C71" s="364">
        <v>902</v>
      </c>
      <c r="D71" s="365">
        <v>2132.72</v>
      </c>
      <c r="E71" s="366"/>
    </row>
    <row r="72" spans="1:5" s="359" customFormat="1" ht="15.75">
      <c r="A72" s="367" t="s">
        <v>419</v>
      </c>
      <c r="B72" s="363"/>
      <c r="C72" s="369" t="s">
        <v>430</v>
      </c>
      <c r="D72" s="365">
        <v>42336</v>
      </c>
      <c r="E72" s="366"/>
    </row>
    <row r="73" spans="1:5" s="359" customFormat="1" ht="15.75">
      <c r="A73" s="367" t="s">
        <v>420</v>
      </c>
      <c r="B73" s="363"/>
      <c r="C73" s="369" t="s">
        <v>431</v>
      </c>
      <c r="D73" s="365">
        <v>4231.7</v>
      </c>
      <c r="E73" s="366"/>
    </row>
    <row r="74" spans="1:5" s="359" customFormat="1" ht="15.75">
      <c r="A74" s="367" t="s">
        <v>421</v>
      </c>
      <c r="B74" s="363"/>
      <c r="C74" s="369" t="s">
        <v>429</v>
      </c>
      <c r="D74" s="365">
        <v>3526.37</v>
      </c>
      <c r="E74" s="366"/>
    </row>
    <row r="75" spans="1:5" s="359" customFormat="1" ht="15.75">
      <c r="A75" s="367" t="s">
        <v>497</v>
      </c>
      <c r="B75" s="363"/>
      <c r="C75" s="369"/>
      <c r="D75" s="365">
        <v>0</v>
      </c>
      <c r="E75" s="366"/>
    </row>
    <row r="76" spans="1:5" s="359" customFormat="1" ht="15.75">
      <c r="A76" s="363" t="s">
        <v>422</v>
      </c>
      <c r="B76" s="363"/>
      <c r="C76" s="364">
        <v>22</v>
      </c>
      <c r="D76" s="365"/>
      <c r="E76" s="366">
        <v>2456880.57</v>
      </c>
    </row>
    <row r="77" spans="1:5" s="359" customFormat="1" ht="15.75">
      <c r="A77" s="363" t="s">
        <v>350</v>
      </c>
      <c r="B77" s="363"/>
      <c r="C77" s="364">
        <v>21</v>
      </c>
      <c r="D77" s="365"/>
      <c r="E77" s="366">
        <v>195392.75</v>
      </c>
    </row>
    <row r="78" spans="1:5" s="359" customFormat="1" ht="15.75">
      <c r="A78" s="363" t="s">
        <v>351</v>
      </c>
      <c r="B78" s="363"/>
      <c r="C78" s="364">
        <v>902</v>
      </c>
      <c r="D78" s="365"/>
      <c r="E78" s="366">
        <v>956.32</v>
      </c>
    </row>
    <row r="79" spans="1:5" s="359" customFormat="1" ht="15.75">
      <c r="A79" s="363" t="s">
        <v>436</v>
      </c>
      <c r="B79" s="363"/>
      <c r="C79" s="364"/>
      <c r="D79" s="365"/>
      <c r="E79" s="370"/>
    </row>
    <row r="80" spans="1:5" s="359" customFormat="1" ht="15.75">
      <c r="A80" s="363" t="s">
        <v>397</v>
      </c>
      <c r="B80" s="363"/>
      <c r="C80" s="364"/>
      <c r="D80" s="365"/>
      <c r="E80" s="370"/>
    </row>
    <row r="81" spans="1:5" s="359" customFormat="1" ht="16.5" thickBot="1">
      <c r="A81" s="363"/>
      <c r="B81" s="363"/>
      <c r="C81" s="364"/>
      <c r="D81" s="371">
        <f>SUM(D51:D78)</f>
        <v>2653229.6400000006</v>
      </c>
      <c r="E81" s="372">
        <f>SUM(E76:E80)</f>
        <v>2653229.6399999997</v>
      </c>
    </row>
    <row r="82" spans="1:5" s="359" customFormat="1" ht="8.25" customHeight="1" thickTop="1">
      <c r="A82" s="373"/>
      <c r="B82" s="373"/>
      <c r="C82" s="374"/>
      <c r="D82" s="375"/>
      <c r="E82" s="376"/>
    </row>
    <row r="83" spans="1:5" s="359" customFormat="1" ht="15.75" customHeight="1">
      <c r="A83" s="363" t="s">
        <v>379</v>
      </c>
      <c r="B83" s="363"/>
      <c r="C83" s="363"/>
      <c r="D83" s="363"/>
      <c r="E83" s="363"/>
    </row>
    <row r="84" spans="1:5" s="359" customFormat="1" ht="15.75">
      <c r="A84" s="363" t="s">
        <v>583</v>
      </c>
      <c r="B84" s="363"/>
      <c r="C84" s="363"/>
      <c r="D84" s="363"/>
      <c r="E84" s="363"/>
    </row>
    <row r="85" spans="1:5" s="359" customFormat="1" ht="3.75" customHeight="1">
      <c r="A85" s="363"/>
      <c r="B85" s="363"/>
      <c r="C85" s="363"/>
      <c r="D85" s="363"/>
      <c r="E85" s="363"/>
    </row>
    <row r="86" spans="1:5" s="359" customFormat="1" ht="15.75">
      <c r="A86" s="377" t="s">
        <v>8</v>
      </c>
      <c r="B86" s="422" t="s">
        <v>498</v>
      </c>
      <c r="C86" s="430"/>
      <c r="D86" s="422" t="s">
        <v>0</v>
      </c>
      <c r="E86" s="430"/>
    </row>
    <row r="87" spans="1:5" s="359" customFormat="1" ht="14.25" customHeight="1">
      <c r="A87" s="363"/>
      <c r="B87" s="431"/>
      <c r="C87" s="432"/>
      <c r="D87" s="431"/>
      <c r="E87" s="432"/>
    </row>
    <row r="88" spans="1:5" s="359" customFormat="1" ht="15.75" customHeight="1">
      <c r="A88" s="378" t="s">
        <v>493</v>
      </c>
      <c r="B88" s="426" t="s">
        <v>499</v>
      </c>
      <c r="C88" s="427"/>
      <c r="D88" s="426" t="s">
        <v>493</v>
      </c>
      <c r="E88" s="427"/>
    </row>
    <row r="89" spans="1:5" s="359" customFormat="1" ht="15.75" customHeight="1">
      <c r="A89" s="378" t="s">
        <v>496</v>
      </c>
      <c r="B89" s="426" t="s">
        <v>437</v>
      </c>
      <c r="C89" s="427"/>
      <c r="D89" s="426" t="s">
        <v>496</v>
      </c>
      <c r="E89" s="427"/>
    </row>
    <row r="90" spans="1:5" s="359" customFormat="1" ht="15.75" customHeight="1">
      <c r="A90" s="380" t="s">
        <v>473</v>
      </c>
      <c r="B90" s="428"/>
      <c r="C90" s="429"/>
      <c r="D90" s="428" t="s">
        <v>473</v>
      </c>
      <c r="E90" s="429"/>
    </row>
    <row r="91" spans="1:5" s="359" customFormat="1" ht="15.75" customHeight="1">
      <c r="A91" s="378"/>
      <c r="B91" s="379"/>
      <c r="C91" s="379"/>
      <c r="D91" s="379"/>
      <c r="E91" s="379"/>
    </row>
    <row r="92" spans="1:5" s="359" customFormat="1" ht="15.75" customHeight="1">
      <c r="A92" s="378"/>
      <c r="B92" s="379"/>
      <c r="C92" s="379"/>
      <c r="D92" s="379"/>
      <c r="E92" s="379"/>
    </row>
    <row r="93" spans="1:5" s="359" customFormat="1" ht="15.75" customHeight="1">
      <c r="A93" s="378"/>
      <c r="B93" s="379"/>
      <c r="C93" s="379"/>
      <c r="D93" s="379"/>
      <c r="E93" s="379"/>
    </row>
    <row r="94" spans="1:6" s="359" customFormat="1" ht="15.75" customHeight="1">
      <c r="A94" s="378"/>
      <c r="B94" s="379"/>
      <c r="C94" s="379"/>
      <c r="D94" s="378"/>
      <c r="E94" s="378"/>
      <c r="F94" s="363"/>
    </row>
    <row r="95" spans="1:5" s="359" customFormat="1" ht="15.75" customHeight="1">
      <c r="A95" s="378"/>
      <c r="B95" s="379"/>
      <c r="C95" s="379"/>
      <c r="D95" s="379"/>
      <c r="E95" s="379"/>
    </row>
    <row r="96" spans="1:5" s="359" customFormat="1" ht="15.75" customHeight="1">
      <c r="A96" s="378"/>
      <c r="B96" s="379"/>
      <c r="C96" s="379"/>
      <c r="D96" s="379"/>
      <c r="E96" s="379"/>
    </row>
    <row r="97" spans="1:5" s="359" customFormat="1" ht="15.75">
      <c r="A97" s="378"/>
      <c r="B97" s="378"/>
      <c r="C97" s="378"/>
      <c r="D97" s="378"/>
      <c r="E97" s="378"/>
    </row>
    <row r="98" s="359" customFormat="1" ht="15.75">
      <c r="D98" s="359" t="s">
        <v>500</v>
      </c>
    </row>
    <row r="99" spans="4:9" s="359" customFormat="1" ht="15.75">
      <c r="D99" s="381" t="str">
        <f>D47</f>
        <v>   วันที่ ....…31....มกราคม ..2555…...</v>
      </c>
      <c r="I99" s="359" t="s">
        <v>12</v>
      </c>
    </row>
    <row r="100" spans="1:5" s="359" customFormat="1" ht="21" customHeight="1">
      <c r="A100" s="419" t="s">
        <v>20</v>
      </c>
      <c r="B100" s="419"/>
      <c r="C100" s="419"/>
      <c r="D100" s="419"/>
      <c r="E100" s="419"/>
    </row>
    <row r="101" s="359" customFormat="1" ht="15.75">
      <c r="A101" s="359" t="s">
        <v>21</v>
      </c>
    </row>
    <row r="102" spans="1:5" s="359" customFormat="1" ht="15.75">
      <c r="A102" s="420" t="s">
        <v>18</v>
      </c>
      <c r="B102" s="421"/>
      <c r="C102" s="361" t="s">
        <v>19</v>
      </c>
      <c r="D102" s="361" t="s">
        <v>14</v>
      </c>
      <c r="E102" s="360" t="s">
        <v>15</v>
      </c>
    </row>
    <row r="103" spans="1:5" s="359" customFormat="1" ht="15.75">
      <c r="A103" s="382" t="s">
        <v>96</v>
      </c>
      <c r="B103" s="382"/>
      <c r="C103" s="383">
        <v>821</v>
      </c>
      <c r="D103" s="370">
        <v>1987927.84</v>
      </c>
      <c r="E103" s="384"/>
    </row>
    <row r="104" spans="1:5" s="359" customFormat="1" ht="6.75" customHeight="1">
      <c r="A104" s="363"/>
      <c r="B104" s="363"/>
      <c r="C104" s="364"/>
      <c r="D104" s="370"/>
      <c r="E104" s="366"/>
    </row>
    <row r="105" spans="1:5" s="359" customFormat="1" ht="15.75">
      <c r="A105" s="385" t="s">
        <v>398</v>
      </c>
      <c r="B105" s="363"/>
      <c r="C105" s="386">
        <v>101</v>
      </c>
      <c r="D105" s="365"/>
      <c r="E105" s="387">
        <v>11200</v>
      </c>
    </row>
    <row r="106" spans="1:5" s="359" customFormat="1" ht="15.75">
      <c r="A106" s="385" t="s">
        <v>97</v>
      </c>
      <c r="B106" s="363"/>
      <c r="C106" s="386">
        <v>102</v>
      </c>
      <c r="D106" s="365"/>
      <c r="E106" s="387">
        <v>19392.21</v>
      </c>
    </row>
    <row r="107" spans="1:5" s="359" customFormat="1" ht="15.75">
      <c r="A107" s="385" t="s">
        <v>399</v>
      </c>
      <c r="B107" s="363"/>
      <c r="C107" s="386">
        <v>125</v>
      </c>
      <c r="D107" s="365"/>
      <c r="E107" s="387">
        <v>37</v>
      </c>
    </row>
    <row r="108" spans="1:5" s="359" customFormat="1" ht="15.75">
      <c r="A108" s="385" t="s">
        <v>424</v>
      </c>
      <c r="B108" s="363"/>
      <c r="C108" s="386">
        <v>127</v>
      </c>
      <c r="D108" s="365"/>
      <c r="E108" s="387">
        <v>0</v>
      </c>
    </row>
    <row r="109" spans="1:5" s="359" customFormat="1" ht="15.75">
      <c r="A109" s="385" t="s">
        <v>130</v>
      </c>
      <c r="B109" s="363"/>
      <c r="C109" s="386">
        <v>137</v>
      </c>
      <c r="D109" s="365"/>
      <c r="E109" s="387">
        <v>0</v>
      </c>
    </row>
    <row r="110" spans="1:5" s="359" customFormat="1" ht="15.75">
      <c r="A110" s="385" t="s">
        <v>123</v>
      </c>
      <c r="B110" s="363"/>
      <c r="C110" s="386">
        <v>140</v>
      </c>
      <c r="D110" s="365"/>
      <c r="E110" s="387">
        <v>0</v>
      </c>
    </row>
    <row r="111" spans="1:5" s="359" customFormat="1" ht="15.75">
      <c r="A111" s="385" t="s">
        <v>423</v>
      </c>
      <c r="B111" s="363"/>
      <c r="C111" s="386">
        <v>141</v>
      </c>
      <c r="D111" s="365"/>
      <c r="E111" s="387">
        <v>0</v>
      </c>
    </row>
    <row r="112" spans="1:5" s="359" customFormat="1" ht="15.75">
      <c r="A112" s="385" t="s">
        <v>339</v>
      </c>
      <c r="B112" s="363"/>
      <c r="C112" s="386">
        <v>146</v>
      </c>
      <c r="D112" s="365"/>
      <c r="E112" s="387">
        <v>40</v>
      </c>
    </row>
    <row r="113" spans="1:5" s="359" customFormat="1" ht="15.75">
      <c r="A113" s="385" t="s">
        <v>405</v>
      </c>
      <c r="B113" s="363"/>
      <c r="C113" s="386">
        <v>149</v>
      </c>
      <c r="D113" s="365"/>
      <c r="E113" s="387">
        <v>50</v>
      </c>
    </row>
    <row r="114" spans="1:5" s="359" customFormat="1" ht="15.75">
      <c r="A114" s="385" t="s">
        <v>98</v>
      </c>
      <c r="B114" s="363"/>
      <c r="C114" s="386">
        <v>203</v>
      </c>
      <c r="D114" s="365"/>
      <c r="E114" s="387">
        <v>0</v>
      </c>
    </row>
    <row r="115" spans="1:5" s="359" customFormat="1" ht="15.75">
      <c r="A115" s="385" t="s">
        <v>406</v>
      </c>
      <c r="B115" s="363"/>
      <c r="C115" s="386">
        <v>204</v>
      </c>
      <c r="D115" s="365"/>
      <c r="E115" s="387">
        <v>0</v>
      </c>
    </row>
    <row r="116" spans="1:5" s="359" customFormat="1" ht="15.75">
      <c r="A116" s="385" t="s">
        <v>99</v>
      </c>
      <c r="B116" s="363"/>
      <c r="C116" s="386">
        <v>302</v>
      </c>
      <c r="D116" s="365"/>
      <c r="E116" s="387">
        <v>0</v>
      </c>
    </row>
    <row r="117" spans="1:5" s="359" customFormat="1" ht="15.75">
      <c r="A117" s="385" t="s">
        <v>125</v>
      </c>
      <c r="B117" s="363"/>
      <c r="C117" s="386">
        <v>307</v>
      </c>
      <c r="D117" s="365"/>
      <c r="E117" s="387">
        <v>20</v>
      </c>
    </row>
    <row r="118" spans="1:5" s="359" customFormat="1" ht="15.75">
      <c r="A118" s="385" t="s">
        <v>126</v>
      </c>
      <c r="B118" s="363"/>
      <c r="C118" s="386">
        <v>307</v>
      </c>
      <c r="D118" s="365"/>
      <c r="E118" s="387">
        <v>0</v>
      </c>
    </row>
    <row r="119" spans="1:5" s="359" customFormat="1" ht="15.75">
      <c r="A119" s="385" t="s">
        <v>100</v>
      </c>
      <c r="B119" s="363"/>
      <c r="C119" s="386">
        <v>1002</v>
      </c>
      <c r="D119" s="365"/>
      <c r="E119" s="387">
        <v>437944.57</v>
      </c>
    </row>
    <row r="120" spans="1:5" s="359" customFormat="1" ht="15.75">
      <c r="A120" s="385" t="s">
        <v>101</v>
      </c>
      <c r="B120" s="363"/>
      <c r="C120" s="386">
        <v>1003</v>
      </c>
      <c r="D120" s="365"/>
      <c r="E120" s="387">
        <v>172494.14</v>
      </c>
    </row>
    <row r="121" spans="1:5" s="359" customFormat="1" ht="15.75">
      <c r="A121" s="385" t="s">
        <v>114</v>
      </c>
      <c r="B121" s="363"/>
      <c r="C121" s="386">
        <v>1004</v>
      </c>
      <c r="D121" s="365"/>
      <c r="E121" s="405">
        <v>0</v>
      </c>
    </row>
    <row r="122" spans="1:5" s="359" customFormat="1" ht="15.75">
      <c r="A122" s="385" t="s">
        <v>102</v>
      </c>
      <c r="B122" s="363"/>
      <c r="C122" s="386">
        <v>1005</v>
      </c>
      <c r="D122" s="365"/>
      <c r="E122" s="387">
        <v>73106.89</v>
      </c>
    </row>
    <row r="123" spans="1:5" s="359" customFormat="1" ht="15.75">
      <c r="A123" s="385" t="s">
        <v>103</v>
      </c>
      <c r="B123" s="363"/>
      <c r="C123" s="386">
        <v>1006</v>
      </c>
      <c r="D123" s="365"/>
      <c r="E123" s="387">
        <v>79027.09</v>
      </c>
    </row>
    <row r="124" spans="1:5" s="359" customFormat="1" ht="15.75">
      <c r="A124" s="385" t="s">
        <v>104</v>
      </c>
      <c r="B124" s="363"/>
      <c r="C124" s="386">
        <v>1010</v>
      </c>
      <c r="D124" s="365"/>
      <c r="E124" s="387">
        <v>9813.22</v>
      </c>
    </row>
    <row r="125" spans="1:5" s="359" customFormat="1" ht="15.75">
      <c r="A125" s="385" t="s">
        <v>105</v>
      </c>
      <c r="B125" s="363"/>
      <c r="C125" s="386">
        <v>1011</v>
      </c>
      <c r="D125" s="365"/>
      <c r="E125" s="387">
        <v>12280.62</v>
      </c>
    </row>
    <row r="126" spans="1:5" s="359" customFormat="1" ht="15.75">
      <c r="A126" s="385" t="s">
        <v>573</v>
      </c>
      <c r="B126" s="363"/>
      <c r="C126" s="386">
        <v>1013</v>
      </c>
      <c r="D126" s="365"/>
      <c r="E126" s="387">
        <v>37595</v>
      </c>
    </row>
    <row r="127" spans="1:5" s="359" customFormat="1" ht="15.75">
      <c r="A127" s="385" t="s">
        <v>139</v>
      </c>
      <c r="B127" s="363"/>
      <c r="C127" s="386">
        <v>2002</v>
      </c>
      <c r="D127" s="365"/>
      <c r="E127" s="387">
        <v>0</v>
      </c>
    </row>
    <row r="128" spans="1:5" s="359" customFormat="1" ht="15.75">
      <c r="A128" s="385" t="s">
        <v>4</v>
      </c>
      <c r="B128" s="363"/>
      <c r="C128" s="386">
        <v>2002</v>
      </c>
      <c r="D128" s="365"/>
      <c r="E128" s="387">
        <v>675527.1</v>
      </c>
    </row>
    <row r="129" spans="1:5" s="359" customFormat="1" ht="15.75">
      <c r="A129" s="385" t="s">
        <v>5</v>
      </c>
      <c r="B129" s="363"/>
      <c r="C129" s="386">
        <v>2002</v>
      </c>
      <c r="D129" s="365"/>
      <c r="E129" s="387">
        <v>0</v>
      </c>
    </row>
    <row r="130" spans="1:5" s="359" customFormat="1" ht="15.75">
      <c r="A130" s="385" t="s">
        <v>529</v>
      </c>
      <c r="B130" s="385"/>
      <c r="C130" s="386">
        <v>2002</v>
      </c>
      <c r="D130" s="365"/>
      <c r="E130" s="370">
        <v>0</v>
      </c>
    </row>
    <row r="131" spans="1:5" s="359" customFormat="1" ht="15.75">
      <c r="A131" s="385" t="s">
        <v>161</v>
      </c>
      <c r="B131" s="363"/>
      <c r="C131" s="386">
        <v>3000</v>
      </c>
      <c r="D131" s="365"/>
      <c r="E131" s="370">
        <v>412900</v>
      </c>
    </row>
    <row r="132" spans="1:5" s="359" customFormat="1" ht="15.75">
      <c r="A132" s="385" t="s">
        <v>340</v>
      </c>
      <c r="B132" s="363"/>
      <c r="C132" s="386">
        <v>3000</v>
      </c>
      <c r="D132" s="365"/>
      <c r="E132" s="370">
        <v>46500</v>
      </c>
    </row>
    <row r="133" spans="1:5" s="359" customFormat="1" ht="15.75">
      <c r="A133" s="385" t="s">
        <v>501</v>
      </c>
      <c r="B133" s="363"/>
      <c r="C133" s="386">
        <v>3000</v>
      </c>
      <c r="D133" s="370"/>
      <c r="E133" s="366">
        <v>0</v>
      </c>
    </row>
    <row r="134" spans="1:5" s="359" customFormat="1" ht="16.5" thickBot="1">
      <c r="A134" s="385"/>
      <c r="B134" s="363"/>
      <c r="C134" s="364"/>
      <c r="D134" s="388">
        <f>SUM(D103:D132)</f>
        <v>1987927.84</v>
      </c>
      <c r="E134" s="389">
        <f>SUM(E105:E133)</f>
        <v>1987927.8399999999</v>
      </c>
    </row>
    <row r="135" spans="1:5" s="359" customFormat="1" ht="9" customHeight="1" thickTop="1">
      <c r="A135" s="373"/>
      <c r="B135" s="373"/>
      <c r="C135" s="373"/>
      <c r="D135" s="373"/>
      <c r="E135" s="373"/>
    </row>
    <row r="136" spans="1:5" s="359" customFormat="1" ht="16.5" customHeight="1">
      <c r="A136" s="363" t="s">
        <v>380</v>
      </c>
      <c r="B136" s="363"/>
      <c r="C136" s="363"/>
      <c r="D136" s="363"/>
      <c r="E136" s="363"/>
    </row>
    <row r="137" spans="1:5" s="359" customFormat="1" ht="15.75">
      <c r="A137" s="363" t="s">
        <v>581</v>
      </c>
      <c r="B137" s="363"/>
      <c r="C137" s="363"/>
      <c r="D137" s="363"/>
      <c r="E137" s="363"/>
    </row>
    <row r="138" spans="1:5" s="359" customFormat="1" ht="6" customHeight="1">
      <c r="A138" s="363"/>
      <c r="B138" s="363"/>
      <c r="C138" s="363"/>
      <c r="D138" s="363"/>
      <c r="E138" s="363"/>
    </row>
    <row r="139" spans="1:6" s="359" customFormat="1" ht="15" customHeight="1">
      <c r="A139" s="377" t="s">
        <v>8</v>
      </c>
      <c r="B139" s="422" t="s">
        <v>530</v>
      </c>
      <c r="C139" s="423"/>
      <c r="D139" s="390" t="s">
        <v>59</v>
      </c>
      <c r="E139" s="390"/>
      <c r="F139" s="382"/>
    </row>
    <row r="140" spans="1:5" s="359" customFormat="1" ht="16.5" customHeight="1">
      <c r="A140" s="363"/>
      <c r="B140" s="417"/>
      <c r="C140" s="418"/>
      <c r="D140" s="363"/>
      <c r="E140" s="363"/>
    </row>
    <row r="141" spans="1:6" s="359" customFormat="1" ht="15.75" customHeight="1">
      <c r="A141" s="378" t="s">
        <v>493</v>
      </c>
      <c r="B141" s="391" t="s">
        <v>502</v>
      </c>
      <c r="C141" s="392"/>
      <c r="D141" s="424" t="s">
        <v>503</v>
      </c>
      <c r="E141" s="425"/>
      <c r="F141" s="393"/>
    </row>
    <row r="142" spans="1:6" s="359" customFormat="1" ht="15.75" customHeight="1">
      <c r="A142" s="402" t="s">
        <v>531</v>
      </c>
      <c r="B142" s="394" t="s">
        <v>504</v>
      </c>
      <c r="C142" s="395"/>
      <c r="D142" s="402" t="s">
        <v>532</v>
      </c>
      <c r="E142" s="380"/>
      <c r="F142" s="373"/>
    </row>
    <row r="143" spans="1:6" s="359" customFormat="1" ht="22.5" customHeight="1">
      <c r="A143" s="377"/>
      <c r="B143" s="377"/>
      <c r="C143" s="377" t="s">
        <v>505</v>
      </c>
      <c r="D143" s="403"/>
      <c r="E143" s="403"/>
      <c r="F143" s="363"/>
    </row>
    <row r="144" s="359" customFormat="1" ht="15.75"/>
  </sheetData>
  <sheetProtection/>
  <mergeCells count="28">
    <mergeCell ref="A3:E3"/>
    <mergeCell ref="A5:B5"/>
    <mergeCell ref="B31:C31"/>
    <mergeCell ref="D31:E31"/>
    <mergeCell ref="B33:C33"/>
    <mergeCell ref="B36:C36"/>
    <mergeCell ref="D36:F36"/>
    <mergeCell ref="B35:C35"/>
    <mergeCell ref="D35:F35"/>
    <mergeCell ref="B34:C34"/>
    <mergeCell ref="B90:C90"/>
    <mergeCell ref="D90:E90"/>
    <mergeCell ref="A48:E48"/>
    <mergeCell ref="A50:B50"/>
    <mergeCell ref="B86:C86"/>
    <mergeCell ref="D86:E86"/>
    <mergeCell ref="B87:C87"/>
    <mergeCell ref="D87:E87"/>
    <mergeCell ref="D34:F34"/>
    <mergeCell ref="B140:C140"/>
    <mergeCell ref="A100:E100"/>
    <mergeCell ref="A102:B102"/>
    <mergeCell ref="B139:C139"/>
    <mergeCell ref="D141:E141"/>
    <mergeCell ref="B88:C88"/>
    <mergeCell ref="D88:E88"/>
    <mergeCell ref="B89:C89"/>
    <mergeCell ref="D89:E89"/>
  </mergeCells>
  <printOptions/>
  <pageMargins left="0.8" right="0.35" top="0.23" bottom="0.23" header="0.17" footer="0.21"/>
  <pageSetup horizontalDpi="600" verticalDpi="6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H10"/>
  <sheetViews>
    <sheetView zoomScale="130" zoomScaleNormal="130" zoomScalePageLayoutView="0" workbookViewId="0" topLeftCell="A1">
      <selection activeCell="K8" sqref="K8"/>
    </sheetView>
  </sheetViews>
  <sheetFormatPr defaultColWidth="9.140625" defaultRowHeight="21.75"/>
  <cols>
    <col min="1" max="1" width="4.00390625" style="1" customWidth="1"/>
    <col min="2" max="3" width="9.140625" style="1" customWidth="1"/>
    <col min="4" max="4" width="15.00390625" style="1" customWidth="1"/>
    <col min="5" max="5" width="13.7109375" style="1" customWidth="1"/>
    <col min="6" max="8" width="13.00390625" style="1" customWidth="1"/>
    <col min="9" max="16384" width="9.140625" style="1" customWidth="1"/>
  </cols>
  <sheetData>
    <row r="1" spans="1:8" ht="21">
      <c r="A1" s="464" t="s">
        <v>91</v>
      </c>
      <c r="B1" s="464"/>
      <c r="C1" s="464"/>
      <c r="D1" s="464"/>
      <c r="E1" s="464"/>
      <c r="F1" s="464"/>
      <c r="G1" s="464"/>
      <c r="H1" s="464"/>
    </row>
    <row r="2" spans="1:8" ht="21">
      <c r="A2" s="464" t="s">
        <v>462</v>
      </c>
      <c r="B2" s="464"/>
      <c r="C2" s="464"/>
      <c r="D2" s="464"/>
      <c r="E2" s="464"/>
      <c r="F2" s="464"/>
      <c r="G2" s="464"/>
      <c r="H2" s="464"/>
    </row>
    <row r="4" spans="1:8" ht="18.75">
      <c r="A4" s="1" t="s">
        <v>470</v>
      </c>
      <c r="E4" s="305" t="s">
        <v>469</v>
      </c>
      <c r="F4" s="305" t="s">
        <v>467</v>
      </c>
      <c r="G4" s="305" t="s">
        <v>468</v>
      </c>
      <c r="H4" s="305" t="s">
        <v>143</v>
      </c>
    </row>
    <row r="5" spans="2:8" ht="18.75">
      <c r="B5" s="1" t="s">
        <v>463</v>
      </c>
      <c r="E5" s="205">
        <v>1238.59</v>
      </c>
      <c r="F5" s="205">
        <v>1386.05</v>
      </c>
      <c r="G5" s="205">
        <v>1238.59</v>
      </c>
      <c r="H5" s="205">
        <f>E5+F5-G5</f>
        <v>1386.05</v>
      </c>
    </row>
    <row r="6" spans="2:8" ht="18.75">
      <c r="B6" s="1" t="s">
        <v>69</v>
      </c>
      <c r="E6" s="205">
        <v>248915</v>
      </c>
      <c r="F6" s="205">
        <v>0</v>
      </c>
      <c r="G6" s="205">
        <v>0</v>
      </c>
      <c r="H6" s="205">
        <f>E6+F6-G6</f>
        <v>248915</v>
      </c>
    </row>
    <row r="7" spans="2:8" ht="18.75">
      <c r="B7" s="1" t="s">
        <v>464</v>
      </c>
      <c r="E7" s="205">
        <v>3135.35</v>
      </c>
      <c r="F7" s="205">
        <v>235.3</v>
      </c>
      <c r="G7" s="205">
        <v>0</v>
      </c>
      <c r="H7" s="205">
        <f>E7+F7-G7</f>
        <v>3370.65</v>
      </c>
    </row>
    <row r="8" spans="2:8" ht="18.75">
      <c r="B8" s="1" t="s">
        <v>465</v>
      </c>
      <c r="E8" s="205">
        <v>3762.38</v>
      </c>
      <c r="F8" s="205">
        <v>282.36</v>
      </c>
      <c r="G8" s="205">
        <v>0</v>
      </c>
      <c r="H8" s="205">
        <f>E8+F8-G8</f>
        <v>4044.7400000000002</v>
      </c>
    </row>
    <row r="9" spans="2:8" ht="18.75">
      <c r="B9" s="1" t="s">
        <v>466</v>
      </c>
      <c r="E9" s="205">
        <v>26653</v>
      </c>
      <c r="F9" s="205">
        <v>0</v>
      </c>
      <c r="G9" s="205">
        <v>0</v>
      </c>
      <c r="H9" s="205">
        <f>E9+F9-G9</f>
        <v>26653</v>
      </c>
    </row>
    <row r="10" spans="4:8" ht="19.5" thickBot="1">
      <c r="D10" s="1" t="s">
        <v>68</v>
      </c>
      <c r="E10" s="34">
        <f>SUM(E5:E9)</f>
        <v>283704.32</v>
      </c>
      <c r="F10" s="34">
        <f>SUM(F5:F9)</f>
        <v>1903.71</v>
      </c>
      <c r="G10" s="34">
        <f>SUM(G5:G9)</f>
        <v>1238.59</v>
      </c>
      <c r="H10" s="34">
        <f>SUM(H5:H9)</f>
        <v>284369.43999999994</v>
      </c>
    </row>
    <row r="11" ht="19.5" thickTop="1"/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H10"/>
  <sheetViews>
    <sheetView zoomScale="130" zoomScaleNormal="130" zoomScalePageLayoutView="0" workbookViewId="0" topLeftCell="A1">
      <selection activeCell="J7" sqref="J7"/>
    </sheetView>
  </sheetViews>
  <sheetFormatPr defaultColWidth="9.140625" defaultRowHeight="21.75"/>
  <cols>
    <col min="1" max="1" width="4.00390625" style="1" customWidth="1"/>
    <col min="2" max="3" width="9.140625" style="1" customWidth="1"/>
    <col min="4" max="4" width="15.00390625" style="1" customWidth="1"/>
    <col min="5" max="5" width="13.7109375" style="1" customWidth="1"/>
    <col min="6" max="8" width="13.00390625" style="1" customWidth="1"/>
    <col min="9" max="16384" width="9.140625" style="1" customWidth="1"/>
  </cols>
  <sheetData>
    <row r="1" spans="1:8" ht="21">
      <c r="A1" s="464" t="s">
        <v>91</v>
      </c>
      <c r="B1" s="464"/>
      <c r="C1" s="464"/>
      <c r="D1" s="464"/>
      <c r="E1" s="464"/>
      <c r="F1" s="464"/>
      <c r="G1" s="464"/>
      <c r="H1" s="464"/>
    </row>
    <row r="2" spans="1:8" ht="21">
      <c r="A2" s="464" t="s">
        <v>462</v>
      </c>
      <c r="B2" s="464"/>
      <c r="C2" s="464"/>
      <c r="D2" s="464"/>
      <c r="E2" s="464"/>
      <c r="F2" s="464"/>
      <c r="G2" s="464"/>
      <c r="H2" s="464"/>
    </row>
    <row r="4" spans="1:8" ht="18.75">
      <c r="A4" s="1" t="s">
        <v>470</v>
      </c>
      <c r="E4" s="305" t="s">
        <v>469</v>
      </c>
      <c r="F4" s="305" t="s">
        <v>467</v>
      </c>
      <c r="G4" s="305" t="s">
        <v>468</v>
      </c>
      <c r="H4" s="305" t="s">
        <v>143</v>
      </c>
    </row>
    <row r="5" spans="2:8" ht="18.75">
      <c r="B5" s="1" t="s">
        <v>463</v>
      </c>
      <c r="E5" s="205">
        <v>1386.05</v>
      </c>
      <c r="F5" s="205">
        <v>1618.63</v>
      </c>
      <c r="G5" s="205">
        <v>1386.05</v>
      </c>
      <c r="H5" s="205">
        <f>E5+F5-G5</f>
        <v>1618.6300000000003</v>
      </c>
    </row>
    <row r="6" spans="2:8" ht="18.75">
      <c r="B6" s="1" t="s">
        <v>69</v>
      </c>
      <c r="E6" s="205">
        <v>248915</v>
      </c>
      <c r="F6" s="205">
        <v>0</v>
      </c>
      <c r="G6" s="205">
        <v>0</v>
      </c>
      <c r="H6" s="205">
        <f>E6+F6-G6</f>
        <v>248915</v>
      </c>
    </row>
    <row r="7" spans="2:8" ht="18.75">
      <c r="B7" s="1" t="s">
        <v>464</v>
      </c>
      <c r="E7" s="205">
        <v>3135.35</v>
      </c>
      <c r="F7" s="205">
        <v>1089.45</v>
      </c>
      <c r="G7" s="205">
        <v>0</v>
      </c>
      <c r="H7" s="205">
        <f>E7+F7-G7</f>
        <v>4224.8</v>
      </c>
    </row>
    <row r="8" spans="2:8" ht="18.75">
      <c r="B8" s="1" t="s">
        <v>465</v>
      </c>
      <c r="E8" s="205">
        <v>3762.38</v>
      </c>
      <c r="F8" s="205">
        <v>1307.34</v>
      </c>
      <c r="G8" s="205">
        <v>0</v>
      </c>
      <c r="H8" s="205">
        <f>E8+F8-G8</f>
        <v>5069.72</v>
      </c>
    </row>
    <row r="9" spans="2:8" ht="18.75">
      <c r="B9" s="1" t="s">
        <v>466</v>
      </c>
      <c r="E9" s="205">
        <v>26653</v>
      </c>
      <c r="F9" s="205">
        <v>0</v>
      </c>
      <c r="G9" s="205">
        <v>0</v>
      </c>
      <c r="H9" s="205">
        <f>E9+F9-G9</f>
        <v>26653</v>
      </c>
    </row>
    <row r="10" spans="4:8" ht="19.5" thickBot="1">
      <c r="D10" s="1" t="s">
        <v>68</v>
      </c>
      <c r="E10" s="34">
        <f>SUM(E5:E9)</f>
        <v>283851.78</v>
      </c>
      <c r="F10" s="34">
        <f>SUM(F5:F9)</f>
        <v>4015.42</v>
      </c>
      <c r="G10" s="34">
        <f>SUM(G5:G9)</f>
        <v>1386.05</v>
      </c>
      <c r="H10" s="34">
        <f>SUM(H5:H9)</f>
        <v>286481.15</v>
      </c>
    </row>
    <row r="11" ht="19.5" thickTop="1"/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X112"/>
  <sheetViews>
    <sheetView zoomScalePageLayoutView="0" workbookViewId="0" topLeftCell="A1">
      <pane ySplit="2670" topLeftCell="A1" activePane="bottomLeft" state="split"/>
      <selection pane="topLeft" activeCell="E7" sqref="E7"/>
      <selection pane="bottomLeft" activeCell="A3" sqref="A3:U3"/>
    </sheetView>
  </sheetViews>
  <sheetFormatPr defaultColWidth="9.140625" defaultRowHeight="21.75"/>
  <cols>
    <col min="1" max="1" width="12.7109375" style="68" customWidth="1"/>
    <col min="2" max="2" width="10.00390625" style="68" customWidth="1"/>
    <col min="3" max="3" width="11.00390625" style="68" customWidth="1"/>
    <col min="4" max="4" width="10.57421875" style="68" customWidth="1"/>
    <col min="5" max="5" width="5.8515625" style="68" customWidth="1"/>
    <col min="6" max="6" width="5.00390625" style="68" customWidth="1"/>
    <col min="7" max="7" width="10.7109375" style="68" customWidth="1"/>
    <col min="8" max="8" width="5.00390625" style="68" customWidth="1"/>
    <col min="9" max="9" width="9.28125" style="68" customWidth="1"/>
    <col min="10" max="11" width="10.7109375" style="68" customWidth="1"/>
    <col min="12" max="12" width="6.28125" style="68" customWidth="1"/>
    <col min="13" max="13" width="5.140625" style="68" customWidth="1"/>
    <col min="14" max="14" width="10.28125" style="68" customWidth="1"/>
    <col min="15" max="15" width="5.8515625" style="68" customWidth="1"/>
    <col min="16" max="16" width="5.57421875" style="68" customWidth="1"/>
    <col min="17" max="17" width="5.00390625" style="68" customWidth="1"/>
    <col min="18" max="18" width="5.140625" style="68" customWidth="1"/>
    <col min="19" max="19" width="9.8515625" style="68" customWidth="1"/>
    <col min="20" max="20" width="10.00390625" style="68" customWidth="1"/>
    <col min="21" max="21" width="12.421875" style="68" customWidth="1"/>
    <col min="22" max="22" width="5.421875" style="68" customWidth="1"/>
    <col min="23" max="23" width="19.7109375" style="321" customWidth="1"/>
    <col min="24" max="24" width="6.8515625" style="68" customWidth="1"/>
    <col min="25" max="25" width="7.8515625" style="68" customWidth="1"/>
    <col min="26" max="26" width="9.7109375" style="68" customWidth="1"/>
    <col min="27" max="76" width="6.8515625" style="68" customWidth="1"/>
    <col min="77" max="84" width="8.8515625" style="68" customWidth="1"/>
    <col min="85" max="16384" width="9.140625" style="68" customWidth="1"/>
  </cols>
  <sheetData>
    <row r="1" spans="1:21" ht="15.75">
      <c r="A1" s="478" t="s">
        <v>57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</row>
    <row r="2" spans="1:21" ht="15.75">
      <c r="A2" s="478" t="s">
        <v>147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</row>
    <row r="3" spans="1:21" ht="18.75">
      <c r="A3" s="479" t="s">
        <v>588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</row>
    <row r="4" spans="1:21" ht="18.75">
      <c r="A4" s="241"/>
      <c r="B4" s="242"/>
      <c r="C4" s="480">
        <v>110</v>
      </c>
      <c r="D4" s="481"/>
      <c r="E4" s="94">
        <v>120</v>
      </c>
      <c r="F4" s="481">
        <v>210</v>
      </c>
      <c r="G4" s="482"/>
      <c r="H4" s="481">
        <v>220</v>
      </c>
      <c r="I4" s="482"/>
      <c r="J4" s="244"/>
      <c r="K4" s="480">
        <v>240</v>
      </c>
      <c r="L4" s="480"/>
      <c r="M4" s="244"/>
      <c r="N4" s="480">
        <v>260</v>
      </c>
      <c r="O4" s="480"/>
      <c r="P4" s="480"/>
      <c r="Q4" s="481">
        <v>310</v>
      </c>
      <c r="R4" s="482"/>
      <c r="S4" s="481">
        <v>320</v>
      </c>
      <c r="T4" s="482"/>
      <c r="U4" s="244"/>
    </row>
    <row r="5" spans="1:21" ht="18.75">
      <c r="A5" s="245"/>
      <c r="B5" s="246">
        <v>411</v>
      </c>
      <c r="C5" s="243">
        <v>111</v>
      </c>
      <c r="D5" s="94">
        <v>113</v>
      </c>
      <c r="E5" s="247">
        <v>121</v>
      </c>
      <c r="F5" s="247">
        <v>210</v>
      </c>
      <c r="G5" s="247">
        <v>211</v>
      </c>
      <c r="H5" s="248">
        <v>222</v>
      </c>
      <c r="I5" s="248">
        <v>223</v>
      </c>
      <c r="J5" s="248">
        <v>232</v>
      </c>
      <c r="K5" s="246">
        <v>241</v>
      </c>
      <c r="L5" s="246">
        <v>242</v>
      </c>
      <c r="M5" s="248">
        <v>252</v>
      </c>
      <c r="N5" s="243">
        <v>261</v>
      </c>
      <c r="O5" s="243">
        <v>262</v>
      </c>
      <c r="P5" s="243">
        <v>263</v>
      </c>
      <c r="Q5" s="248">
        <v>311</v>
      </c>
      <c r="R5" s="248">
        <v>312</v>
      </c>
      <c r="S5" s="248">
        <v>321</v>
      </c>
      <c r="T5" s="243">
        <v>322</v>
      </c>
      <c r="U5" s="248" t="s">
        <v>68</v>
      </c>
    </row>
    <row r="6" spans="1:21" ht="18.75">
      <c r="A6" s="249">
        <v>0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</row>
    <row r="7" spans="1:21" ht="15.75">
      <c r="A7" s="250">
        <v>2</v>
      </c>
      <c r="B7" s="318">
        <v>68786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</row>
    <row r="8" spans="1:21" ht="15.75">
      <c r="A8" s="250">
        <v>3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</row>
    <row r="9" spans="1:21" ht="15.75">
      <c r="A9" s="250">
        <v>4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</row>
    <row r="10" spans="1:21" ht="15.75">
      <c r="A10" s="250">
        <v>7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</row>
    <row r="11" spans="1:21" ht="15.75">
      <c r="A11" s="255" t="s">
        <v>16</v>
      </c>
      <c r="B11" s="319">
        <f aca="true" t="shared" si="0" ref="B11:T11">SUM(B7:B10)</f>
        <v>68786</v>
      </c>
      <c r="C11" s="319">
        <f t="shared" si="0"/>
        <v>0</v>
      </c>
      <c r="D11" s="319">
        <f t="shared" si="0"/>
        <v>0</v>
      </c>
      <c r="E11" s="319">
        <f t="shared" si="0"/>
        <v>0</v>
      </c>
      <c r="F11" s="319">
        <f t="shared" si="0"/>
        <v>0</v>
      </c>
      <c r="G11" s="319">
        <f t="shared" si="0"/>
        <v>0</v>
      </c>
      <c r="H11" s="319">
        <f t="shared" si="0"/>
        <v>0</v>
      </c>
      <c r="I11" s="319">
        <f t="shared" si="0"/>
        <v>0</v>
      </c>
      <c r="J11" s="319">
        <f t="shared" si="0"/>
        <v>0</v>
      </c>
      <c r="K11" s="319">
        <f t="shared" si="0"/>
        <v>0</v>
      </c>
      <c r="L11" s="319">
        <f t="shared" si="0"/>
        <v>0</v>
      </c>
      <c r="M11" s="319">
        <f t="shared" si="0"/>
        <v>0</v>
      </c>
      <c r="N11" s="319">
        <f t="shared" si="0"/>
        <v>0</v>
      </c>
      <c r="O11" s="319">
        <f t="shared" si="0"/>
        <v>0</v>
      </c>
      <c r="P11" s="319">
        <f t="shared" si="0"/>
        <v>0</v>
      </c>
      <c r="Q11" s="319">
        <f t="shared" si="0"/>
        <v>0</v>
      </c>
      <c r="R11" s="319">
        <f t="shared" si="0"/>
        <v>0</v>
      </c>
      <c r="S11" s="319">
        <f t="shared" si="0"/>
        <v>0</v>
      </c>
      <c r="T11" s="319">
        <f t="shared" si="0"/>
        <v>0</v>
      </c>
      <c r="U11" s="319">
        <f>SUM(B11:T11)</f>
        <v>68786</v>
      </c>
    </row>
    <row r="12" spans="1:21" ht="15.75">
      <c r="A12" s="257" t="s">
        <v>17</v>
      </c>
      <c r="B12" s="320">
        <v>189776.24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>
        <f>SUM(B12:T12)</f>
        <v>189776.24</v>
      </c>
    </row>
    <row r="13" spans="1:21" ht="15.75">
      <c r="A13" s="249">
        <v>100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</row>
    <row r="14" spans="1:21" ht="15.75">
      <c r="A14" s="250">
        <v>101</v>
      </c>
      <c r="B14" s="318"/>
      <c r="C14" s="318">
        <v>54600</v>
      </c>
      <c r="D14" s="318"/>
      <c r="E14" s="318"/>
      <c r="F14" s="318"/>
      <c r="G14" s="318">
        <v>0</v>
      </c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</row>
    <row r="15" spans="1:21" ht="15.75">
      <c r="A15" s="250">
        <v>102</v>
      </c>
      <c r="B15" s="318"/>
      <c r="C15" s="318">
        <v>122566</v>
      </c>
      <c r="D15" s="318">
        <v>63860</v>
      </c>
      <c r="E15" s="318"/>
      <c r="F15" s="318"/>
      <c r="G15" s="318">
        <v>10440</v>
      </c>
      <c r="H15" s="318"/>
      <c r="I15" s="318"/>
      <c r="J15" s="318"/>
      <c r="K15" s="318">
        <v>30150</v>
      </c>
      <c r="L15" s="318"/>
      <c r="M15" s="318"/>
      <c r="N15" s="318"/>
      <c r="O15" s="318"/>
      <c r="P15" s="318"/>
      <c r="Q15" s="318"/>
      <c r="R15" s="318"/>
      <c r="S15" s="318"/>
      <c r="T15" s="318"/>
      <c r="U15" s="318"/>
    </row>
    <row r="16" spans="1:21" ht="15.75">
      <c r="A16" s="250">
        <v>103</v>
      </c>
      <c r="B16" s="318"/>
      <c r="C16" s="318">
        <v>2230</v>
      </c>
      <c r="D16" s="318">
        <v>3300</v>
      </c>
      <c r="E16" s="318"/>
      <c r="F16" s="318"/>
      <c r="G16" s="318">
        <v>630</v>
      </c>
      <c r="H16" s="318"/>
      <c r="I16" s="318"/>
      <c r="J16" s="318"/>
      <c r="K16" s="318">
        <v>640</v>
      </c>
      <c r="L16" s="318"/>
      <c r="M16" s="318"/>
      <c r="N16" s="318"/>
      <c r="O16" s="318"/>
      <c r="P16" s="318"/>
      <c r="Q16" s="318"/>
      <c r="R16" s="318"/>
      <c r="S16" s="318"/>
      <c r="T16" s="318"/>
      <c r="U16" s="318"/>
    </row>
    <row r="17" spans="1:21" ht="15.75">
      <c r="A17" s="250">
        <v>105</v>
      </c>
      <c r="B17" s="318"/>
      <c r="C17" s="318">
        <v>3500</v>
      </c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</row>
    <row r="18" spans="1:21" ht="15.75">
      <c r="A18" s="250">
        <v>106</v>
      </c>
      <c r="B18" s="318"/>
      <c r="C18" s="318">
        <v>6690</v>
      </c>
      <c r="D18" s="318">
        <v>1010</v>
      </c>
      <c r="E18" s="318"/>
      <c r="F18" s="318"/>
      <c r="G18" s="318">
        <v>630</v>
      </c>
      <c r="H18" s="318"/>
      <c r="I18" s="318"/>
      <c r="J18" s="318"/>
      <c r="K18" s="318">
        <v>110</v>
      </c>
      <c r="L18" s="318"/>
      <c r="M18" s="318"/>
      <c r="N18" s="318"/>
      <c r="O18" s="318"/>
      <c r="P18" s="318"/>
      <c r="Q18" s="318"/>
      <c r="R18" s="318"/>
      <c r="S18" s="318"/>
      <c r="T18" s="318"/>
      <c r="U18" s="318"/>
    </row>
    <row r="19" spans="1:21" ht="15.75">
      <c r="A19" s="255" t="s">
        <v>16</v>
      </c>
      <c r="B19" s="319">
        <f>SUM(B14:B18)</f>
        <v>0</v>
      </c>
      <c r="C19" s="319">
        <f>SUM(C14:C18)</f>
        <v>189586</v>
      </c>
      <c r="D19" s="319">
        <f>SUM(D14:D18)</f>
        <v>68170</v>
      </c>
      <c r="E19" s="319"/>
      <c r="F19" s="319">
        <f>SUM(F14:F18)</f>
        <v>0</v>
      </c>
      <c r="G19" s="319">
        <f>SUM(G14:G18)</f>
        <v>11700</v>
      </c>
      <c r="H19" s="319">
        <f>SUM(H14:H18)</f>
        <v>0</v>
      </c>
      <c r="I19" s="319"/>
      <c r="J19" s="319">
        <f>SUM(J14:J18)</f>
        <v>0</v>
      </c>
      <c r="K19" s="319">
        <f>SUM(K14:K18)</f>
        <v>30900</v>
      </c>
      <c r="L19" s="319"/>
      <c r="M19" s="319">
        <f>SUM(M14:M18)</f>
        <v>0</v>
      </c>
      <c r="N19" s="319">
        <f>SUM(N14:N18)</f>
        <v>0</v>
      </c>
      <c r="O19" s="319"/>
      <c r="P19" s="319">
        <f>SUM(P14:P18)</f>
        <v>0</v>
      </c>
      <c r="Q19" s="319">
        <f>SUM(Q14:Q18)</f>
        <v>0</v>
      </c>
      <c r="R19" s="319">
        <f>SUM(R14:R18)</f>
        <v>0</v>
      </c>
      <c r="S19" s="319">
        <f>SUM(S14:S18)</f>
        <v>0</v>
      </c>
      <c r="T19" s="319">
        <f>SUM(T14:T18)</f>
        <v>0</v>
      </c>
      <c r="U19" s="319">
        <f>SUM(B19:T19)</f>
        <v>300356</v>
      </c>
    </row>
    <row r="20" spans="1:21" ht="15.75">
      <c r="A20" s="257" t="s">
        <v>17</v>
      </c>
      <c r="B20" s="320">
        <v>0</v>
      </c>
      <c r="C20" s="320">
        <v>750502</v>
      </c>
      <c r="D20" s="320">
        <v>272680</v>
      </c>
      <c r="E20" s="320"/>
      <c r="F20" s="320"/>
      <c r="G20" s="320">
        <v>46800</v>
      </c>
      <c r="H20" s="320">
        <v>0</v>
      </c>
      <c r="I20" s="320"/>
      <c r="J20" s="320"/>
      <c r="K20" s="320">
        <v>123600</v>
      </c>
      <c r="L20" s="320"/>
      <c r="M20" s="320"/>
      <c r="N20" s="320"/>
      <c r="O20" s="320"/>
      <c r="P20" s="320"/>
      <c r="Q20" s="320"/>
      <c r="R20" s="320"/>
      <c r="S20" s="320"/>
      <c r="T20" s="320"/>
      <c r="U20" s="320">
        <f>SUM(B20:T20)</f>
        <v>1193582</v>
      </c>
    </row>
    <row r="21" spans="1:21" ht="15.75">
      <c r="A21" s="249">
        <v>120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</row>
    <row r="22" spans="1:21" ht="15.75">
      <c r="A22" s="250">
        <v>121</v>
      </c>
      <c r="B22" s="318"/>
      <c r="C22" s="318"/>
      <c r="D22" s="318">
        <v>7630</v>
      </c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</row>
    <row r="23" spans="1:21" ht="15.75">
      <c r="A23" s="250">
        <v>122</v>
      </c>
      <c r="B23" s="318"/>
      <c r="C23" s="318"/>
      <c r="D23" s="318">
        <v>1500</v>
      </c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</row>
    <row r="24" spans="1:21" ht="15.75">
      <c r="A24" s="255" t="s">
        <v>16</v>
      </c>
      <c r="B24" s="319">
        <f>SUM(B22:B23)</f>
        <v>0</v>
      </c>
      <c r="C24" s="319">
        <f>SUM(C22:C23)</f>
        <v>0</v>
      </c>
      <c r="D24" s="319">
        <f>SUM(D22:D23)</f>
        <v>9130</v>
      </c>
      <c r="E24" s="319"/>
      <c r="F24" s="319">
        <f>SUM(F22:F23)</f>
        <v>0</v>
      </c>
      <c r="G24" s="319">
        <f>SUM(G22:G23)</f>
        <v>0</v>
      </c>
      <c r="H24" s="319">
        <f>SUM(H22:H23)</f>
        <v>0</v>
      </c>
      <c r="I24" s="319"/>
      <c r="J24" s="319">
        <f>SUM(J22:J23)</f>
        <v>0</v>
      </c>
      <c r="K24" s="319">
        <f>SUM(K22:K23)</f>
        <v>0</v>
      </c>
      <c r="L24" s="319"/>
      <c r="M24" s="319">
        <f>SUM(M22:M23)</f>
        <v>0</v>
      </c>
      <c r="N24" s="319">
        <f>SUM(N22:N23)</f>
        <v>0</v>
      </c>
      <c r="O24" s="319"/>
      <c r="P24" s="319">
        <f>SUM(P22:P23)</f>
        <v>0</v>
      </c>
      <c r="Q24" s="319">
        <f>SUM(Q22:Q23)</f>
        <v>0</v>
      </c>
      <c r="R24" s="319">
        <f>SUM(R22:R23)</f>
        <v>0</v>
      </c>
      <c r="S24" s="319">
        <f>SUM(S22:S23)</f>
        <v>0</v>
      </c>
      <c r="T24" s="319">
        <f>SUM(T22:T23)</f>
        <v>0</v>
      </c>
      <c r="U24" s="319">
        <f>SUM(B24:T24)</f>
        <v>9130</v>
      </c>
    </row>
    <row r="25" spans="1:21" ht="15.75">
      <c r="A25" s="257" t="s">
        <v>17</v>
      </c>
      <c r="B25" s="320"/>
      <c r="C25" s="320"/>
      <c r="D25" s="320">
        <v>36520</v>
      </c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>
        <f>SUM(B25:T25)</f>
        <v>36520</v>
      </c>
    </row>
    <row r="26" spans="1:21" ht="15.75">
      <c r="A26" s="249">
        <v>130</v>
      </c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</row>
    <row r="27" spans="1:21" ht="15.75">
      <c r="A27" s="250">
        <v>131</v>
      </c>
      <c r="B27" s="318"/>
      <c r="C27" s="318">
        <v>25450</v>
      </c>
      <c r="D27" s="318">
        <v>21010</v>
      </c>
      <c r="E27" s="318"/>
      <c r="F27" s="318"/>
      <c r="G27" s="318"/>
      <c r="H27" s="318"/>
      <c r="I27" s="318"/>
      <c r="J27" s="318"/>
      <c r="K27" s="318">
        <v>14480</v>
      </c>
      <c r="L27" s="318"/>
      <c r="M27" s="318"/>
      <c r="N27" s="318"/>
      <c r="O27" s="318"/>
      <c r="P27" s="318"/>
      <c r="Q27" s="318"/>
      <c r="R27" s="318"/>
      <c r="S27" s="318"/>
      <c r="T27" s="318"/>
      <c r="U27" s="318"/>
    </row>
    <row r="28" spans="1:21" ht="15.75">
      <c r="A28" s="250">
        <v>132</v>
      </c>
      <c r="B28" s="318"/>
      <c r="C28" s="318">
        <v>6170</v>
      </c>
      <c r="D28" s="318">
        <v>4930</v>
      </c>
      <c r="E28" s="318"/>
      <c r="F28" s="318"/>
      <c r="G28" s="318"/>
      <c r="H28" s="318"/>
      <c r="I28" s="318"/>
      <c r="J28" s="318"/>
      <c r="K28" s="318">
        <v>3170</v>
      </c>
      <c r="L28" s="318"/>
      <c r="M28" s="318"/>
      <c r="N28" s="318"/>
      <c r="O28" s="318"/>
      <c r="P28" s="318"/>
      <c r="Q28" s="318"/>
      <c r="R28" s="318"/>
      <c r="S28" s="318"/>
      <c r="T28" s="318"/>
      <c r="U28" s="318"/>
    </row>
    <row r="29" spans="1:21" ht="15.75">
      <c r="A29" s="255" t="s">
        <v>16</v>
      </c>
      <c r="B29" s="319">
        <f>SUM(B27:B28)</f>
        <v>0</v>
      </c>
      <c r="C29" s="319">
        <f>SUM(C27:C28)</f>
        <v>31620</v>
      </c>
      <c r="D29" s="319">
        <f>SUM(D27:D28)</f>
        <v>25940</v>
      </c>
      <c r="E29" s="319"/>
      <c r="F29" s="319">
        <f>SUM(F27:F28)</f>
        <v>0</v>
      </c>
      <c r="G29" s="319">
        <f>SUM(G27:G28)</f>
        <v>0</v>
      </c>
      <c r="H29" s="319">
        <f>SUM(H27:H28)</f>
        <v>0</v>
      </c>
      <c r="I29" s="319"/>
      <c r="J29" s="319">
        <f>SUM(J27:J28)</f>
        <v>0</v>
      </c>
      <c r="K29" s="319">
        <f>SUM(K27:K28)</f>
        <v>17650</v>
      </c>
      <c r="L29" s="319"/>
      <c r="M29" s="319">
        <f>SUM(M27:M28)</f>
        <v>0</v>
      </c>
      <c r="N29" s="319">
        <f>SUM(N27:N28)</f>
        <v>0</v>
      </c>
      <c r="O29" s="319"/>
      <c r="P29" s="319">
        <f>SUM(P27:P28)</f>
        <v>0</v>
      </c>
      <c r="Q29" s="319">
        <f>SUM(Q27:Q28)</f>
        <v>0</v>
      </c>
      <c r="R29" s="319">
        <f>SUM(R27:R28)</f>
        <v>0</v>
      </c>
      <c r="S29" s="319">
        <f>SUM(S27:S28)</f>
        <v>0</v>
      </c>
      <c r="T29" s="319">
        <f>SUM(T27:T28)</f>
        <v>0</v>
      </c>
      <c r="U29" s="319">
        <f>SUM(B29:T29)</f>
        <v>75210</v>
      </c>
    </row>
    <row r="30" spans="1:21" ht="14.25" customHeight="1">
      <c r="A30" s="257" t="s">
        <v>17</v>
      </c>
      <c r="B30" s="320">
        <v>0</v>
      </c>
      <c r="C30" s="320">
        <v>126480</v>
      </c>
      <c r="D30" s="320">
        <v>103760</v>
      </c>
      <c r="E30" s="320"/>
      <c r="F30" s="320"/>
      <c r="G30" s="320"/>
      <c r="H30" s="320"/>
      <c r="I30" s="320"/>
      <c r="J30" s="320"/>
      <c r="K30" s="320">
        <v>70600</v>
      </c>
      <c r="L30" s="320"/>
      <c r="M30" s="320"/>
      <c r="N30" s="320"/>
      <c r="O30" s="320"/>
      <c r="P30" s="320"/>
      <c r="Q30" s="320"/>
      <c r="R30" s="320"/>
      <c r="S30" s="320"/>
      <c r="T30" s="320"/>
      <c r="U30" s="320">
        <f>SUM(B30:T30)</f>
        <v>300840</v>
      </c>
    </row>
    <row r="31" spans="1:21" ht="18.75" customHeight="1">
      <c r="A31" s="249">
        <v>200</v>
      </c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</row>
    <row r="32" spans="1:21" ht="15.75">
      <c r="A32" s="250">
        <v>201</v>
      </c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</row>
    <row r="33" spans="1:21" ht="15.75">
      <c r="A33" s="250">
        <v>203</v>
      </c>
      <c r="B33" s="318"/>
      <c r="C33" s="318">
        <v>143510</v>
      </c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</row>
    <row r="34" spans="1:21" ht="15.75">
      <c r="A34" s="250">
        <v>204</v>
      </c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</row>
    <row r="35" spans="1:21" ht="15.75">
      <c r="A35" s="250">
        <v>205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</row>
    <row r="36" spans="1:21" ht="15.75">
      <c r="A36" s="250">
        <v>206</v>
      </c>
      <c r="B36" s="318"/>
      <c r="C36" s="318">
        <v>1600</v>
      </c>
      <c r="D36" s="318">
        <v>1600</v>
      </c>
      <c r="E36" s="318"/>
      <c r="F36" s="318"/>
      <c r="G36" s="318">
        <v>1200</v>
      </c>
      <c r="H36" s="318"/>
      <c r="I36" s="318"/>
      <c r="J36" s="318"/>
      <c r="K36" s="318">
        <v>1600</v>
      </c>
      <c r="L36" s="318"/>
      <c r="M36" s="318"/>
      <c r="N36" s="318"/>
      <c r="O36" s="318"/>
      <c r="P36" s="318"/>
      <c r="Q36" s="318"/>
      <c r="R36" s="318"/>
      <c r="S36" s="318"/>
      <c r="T36" s="318"/>
      <c r="U36" s="318"/>
    </row>
    <row r="37" spans="1:21" ht="15.75">
      <c r="A37" s="250">
        <v>207</v>
      </c>
      <c r="B37" s="318"/>
      <c r="C37" s="318">
        <v>1702</v>
      </c>
      <c r="D37" s="318">
        <v>470</v>
      </c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</row>
    <row r="38" spans="1:21" ht="15.75">
      <c r="A38" s="250">
        <v>208</v>
      </c>
      <c r="B38" s="318"/>
      <c r="C38" s="318">
        <v>4999.75</v>
      </c>
      <c r="D38" s="318">
        <v>863</v>
      </c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</row>
    <row r="39" spans="1:21" ht="15.75">
      <c r="A39" s="250">
        <v>211</v>
      </c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</row>
    <row r="40" spans="1:21" ht="15.75">
      <c r="A40" s="255" t="s">
        <v>16</v>
      </c>
      <c r="B40" s="319">
        <f aca="true" t="shared" si="1" ref="B40:T40">SUM(B32:B39)</f>
        <v>0</v>
      </c>
      <c r="C40" s="319">
        <f t="shared" si="1"/>
        <v>151811.75</v>
      </c>
      <c r="D40" s="319">
        <f t="shared" si="1"/>
        <v>2933</v>
      </c>
      <c r="E40" s="319">
        <f t="shared" si="1"/>
        <v>0</v>
      </c>
      <c r="F40" s="319">
        <f t="shared" si="1"/>
        <v>0</v>
      </c>
      <c r="G40" s="319">
        <f t="shared" si="1"/>
        <v>1200</v>
      </c>
      <c r="H40" s="319">
        <f t="shared" si="1"/>
        <v>0</v>
      </c>
      <c r="I40" s="319">
        <f t="shared" si="1"/>
        <v>0</v>
      </c>
      <c r="J40" s="319">
        <f t="shared" si="1"/>
        <v>0</v>
      </c>
      <c r="K40" s="319">
        <f t="shared" si="1"/>
        <v>1600</v>
      </c>
      <c r="L40" s="319">
        <f t="shared" si="1"/>
        <v>0</v>
      </c>
      <c r="M40" s="319">
        <f t="shared" si="1"/>
        <v>0</v>
      </c>
      <c r="N40" s="319">
        <f t="shared" si="1"/>
        <v>0</v>
      </c>
      <c r="O40" s="319">
        <f t="shared" si="1"/>
        <v>0</v>
      </c>
      <c r="P40" s="319">
        <f t="shared" si="1"/>
        <v>0</v>
      </c>
      <c r="Q40" s="319">
        <f t="shared" si="1"/>
        <v>0</v>
      </c>
      <c r="R40" s="319">
        <f t="shared" si="1"/>
        <v>0</v>
      </c>
      <c r="S40" s="319">
        <f t="shared" si="1"/>
        <v>0</v>
      </c>
      <c r="T40" s="319">
        <f t="shared" si="1"/>
        <v>0</v>
      </c>
      <c r="U40" s="319">
        <f>SUM(B40:T40)</f>
        <v>157544.75</v>
      </c>
    </row>
    <row r="41" spans="1:21" ht="18.75" customHeight="1">
      <c r="A41" s="257" t="s">
        <v>17</v>
      </c>
      <c r="B41" s="320"/>
      <c r="C41" s="320">
        <v>599439.5</v>
      </c>
      <c r="D41" s="320">
        <v>19535</v>
      </c>
      <c r="E41" s="320"/>
      <c r="F41" s="320"/>
      <c r="G41" s="320">
        <v>4800</v>
      </c>
      <c r="H41" s="320"/>
      <c r="I41" s="320"/>
      <c r="J41" s="320"/>
      <c r="K41" s="320">
        <v>14837.5</v>
      </c>
      <c r="L41" s="320"/>
      <c r="M41" s="320"/>
      <c r="N41" s="320">
        <v>0</v>
      </c>
      <c r="O41" s="320"/>
      <c r="P41" s="320"/>
      <c r="Q41" s="320"/>
      <c r="R41" s="320"/>
      <c r="S41" s="320"/>
      <c r="T41" s="320"/>
      <c r="U41" s="320">
        <f>SUM(B41:T41)</f>
        <v>638612</v>
      </c>
    </row>
    <row r="42" spans="1:21" ht="15.75">
      <c r="A42" s="249">
        <v>250</v>
      </c>
      <c r="B42" s="318"/>
      <c r="C42" s="318"/>
      <c r="D42" s="406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</row>
    <row r="43" spans="1:21" ht="15.75">
      <c r="A43" s="250">
        <v>251</v>
      </c>
      <c r="B43" s="318"/>
      <c r="C43" s="318"/>
      <c r="D43" s="406">
        <v>0</v>
      </c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</row>
    <row r="44" spans="1:21" ht="15.75">
      <c r="A44" s="250">
        <v>252</v>
      </c>
      <c r="B44" s="318"/>
      <c r="C44" s="318"/>
      <c r="D44" s="406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</row>
    <row r="45" spans="1:21" ht="15.75">
      <c r="A45" s="250">
        <v>253</v>
      </c>
      <c r="B45" s="318"/>
      <c r="C45" s="318">
        <v>49820</v>
      </c>
      <c r="D45" s="406">
        <v>23900</v>
      </c>
      <c r="E45" s="318"/>
      <c r="F45" s="318"/>
      <c r="G45" s="318"/>
      <c r="H45" s="318"/>
      <c r="I45" s="318"/>
      <c r="J45" s="318"/>
      <c r="K45" s="318"/>
      <c r="L45" s="318"/>
      <c r="M45" s="318"/>
      <c r="N45" s="407">
        <v>21505</v>
      </c>
      <c r="O45" s="318"/>
      <c r="P45" s="318"/>
      <c r="Q45" s="318"/>
      <c r="R45" s="318"/>
      <c r="S45" s="318"/>
      <c r="T45" s="318"/>
      <c r="U45" s="318"/>
    </row>
    <row r="46" spans="1:21" ht="15.75">
      <c r="A46" s="250">
        <v>254</v>
      </c>
      <c r="B46" s="318"/>
      <c r="C46" s="318">
        <v>17800</v>
      </c>
      <c r="D46" s="406"/>
      <c r="E46" s="318"/>
      <c r="F46" s="318"/>
      <c r="G46" s="318"/>
      <c r="H46" s="318"/>
      <c r="I46" s="318"/>
      <c r="J46" s="318"/>
      <c r="K46" s="318"/>
      <c r="L46" s="318"/>
      <c r="M46" s="318"/>
      <c r="N46" s="407"/>
      <c r="O46" s="318"/>
      <c r="P46" s="318"/>
      <c r="Q46" s="318"/>
      <c r="R46" s="318"/>
      <c r="S46" s="318"/>
      <c r="T46" s="318">
        <v>0</v>
      </c>
      <c r="U46" s="318"/>
    </row>
    <row r="47" spans="1:24" ht="15.75">
      <c r="A47" s="250">
        <v>255</v>
      </c>
      <c r="B47" s="318"/>
      <c r="C47" s="318"/>
      <c r="D47" s="406"/>
      <c r="E47" s="318"/>
      <c r="F47" s="318"/>
      <c r="G47" s="318"/>
      <c r="H47" s="318"/>
      <c r="I47" s="318"/>
      <c r="J47" s="318"/>
      <c r="K47" s="318"/>
      <c r="L47" s="318"/>
      <c r="M47" s="318"/>
      <c r="N47" s="407"/>
      <c r="O47" s="318"/>
      <c r="P47" s="318"/>
      <c r="Q47" s="318"/>
      <c r="R47" s="318"/>
      <c r="S47" s="318" t="s">
        <v>355</v>
      </c>
      <c r="T47" s="318"/>
      <c r="U47" s="318"/>
      <c r="W47" s="413"/>
      <c r="X47" s="414"/>
    </row>
    <row r="48" spans="1:24" ht="15.75">
      <c r="A48" s="255" t="s">
        <v>16</v>
      </c>
      <c r="B48" s="319">
        <f aca="true" t="shared" si="2" ref="B48:T48">SUM(B43:B47)</f>
        <v>0</v>
      </c>
      <c r="C48" s="319">
        <f t="shared" si="2"/>
        <v>67620</v>
      </c>
      <c r="D48" s="319">
        <f t="shared" si="2"/>
        <v>23900</v>
      </c>
      <c r="E48" s="319">
        <f t="shared" si="2"/>
        <v>0</v>
      </c>
      <c r="F48" s="319">
        <f t="shared" si="2"/>
        <v>0</v>
      </c>
      <c r="G48" s="319">
        <f t="shared" si="2"/>
        <v>0</v>
      </c>
      <c r="H48" s="319">
        <f t="shared" si="2"/>
        <v>0</v>
      </c>
      <c r="I48" s="319">
        <f t="shared" si="2"/>
        <v>0</v>
      </c>
      <c r="J48" s="319">
        <f t="shared" si="2"/>
        <v>0</v>
      </c>
      <c r="K48" s="319">
        <f t="shared" si="2"/>
        <v>0</v>
      </c>
      <c r="L48" s="319">
        <f t="shared" si="2"/>
        <v>0</v>
      </c>
      <c r="M48" s="319">
        <f t="shared" si="2"/>
        <v>0</v>
      </c>
      <c r="N48" s="319">
        <f t="shared" si="2"/>
        <v>21505</v>
      </c>
      <c r="O48" s="319">
        <f t="shared" si="2"/>
        <v>0</v>
      </c>
      <c r="P48" s="319">
        <f t="shared" si="2"/>
        <v>0</v>
      </c>
      <c r="Q48" s="319">
        <f t="shared" si="2"/>
        <v>0</v>
      </c>
      <c r="R48" s="319">
        <f t="shared" si="2"/>
        <v>0</v>
      </c>
      <c r="S48" s="319">
        <f t="shared" si="2"/>
        <v>0</v>
      </c>
      <c r="T48" s="319">
        <f t="shared" si="2"/>
        <v>0</v>
      </c>
      <c r="U48" s="411">
        <f>SUM(B48:T48)</f>
        <v>113025</v>
      </c>
      <c r="W48" s="413"/>
      <c r="X48" s="414"/>
    </row>
    <row r="49" spans="1:23" ht="15.75">
      <c r="A49" s="257" t="s">
        <v>17</v>
      </c>
      <c r="B49" s="320"/>
      <c r="C49" s="320">
        <v>318480</v>
      </c>
      <c r="D49" s="320">
        <v>23900</v>
      </c>
      <c r="E49" s="320"/>
      <c r="F49" s="320"/>
      <c r="G49" s="320">
        <v>0</v>
      </c>
      <c r="H49" s="320"/>
      <c r="I49" s="320"/>
      <c r="J49" s="320"/>
      <c r="K49" s="320"/>
      <c r="L49" s="320"/>
      <c r="M49" s="320"/>
      <c r="N49" s="320">
        <v>21505</v>
      </c>
      <c r="O49" s="320"/>
      <c r="P49" s="320"/>
      <c r="Q49" s="320"/>
      <c r="R49" s="320"/>
      <c r="S49" s="320"/>
      <c r="T49" s="320"/>
      <c r="U49" s="412">
        <f>SUM(B49:T49)</f>
        <v>363885</v>
      </c>
      <c r="W49" s="321">
        <v>1237379.84</v>
      </c>
    </row>
    <row r="50" spans="1:23" ht="15.75">
      <c r="A50" s="249">
        <v>270</v>
      </c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W50" s="321">
        <f>U49-W49</f>
        <v>-873494.8400000001</v>
      </c>
    </row>
    <row r="51" spans="1:21" ht="15.75">
      <c r="A51" s="250">
        <v>271</v>
      </c>
      <c r="B51" s="318"/>
      <c r="C51" s="318">
        <v>1800</v>
      </c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</row>
    <row r="52" spans="1:21" ht="15.75">
      <c r="A52" s="250">
        <v>272</v>
      </c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</row>
    <row r="53" spans="1:21" ht="15.75">
      <c r="A53" s="250">
        <v>273</v>
      </c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</row>
    <row r="54" spans="1:21" ht="15.75">
      <c r="A54" s="250">
        <v>274</v>
      </c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</row>
    <row r="55" spans="1:21" ht="15.75">
      <c r="A55" s="250">
        <v>275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</row>
    <row r="56" spans="1:21" ht="15.75">
      <c r="A56" s="250">
        <v>276</v>
      </c>
      <c r="B56" s="318"/>
      <c r="C56" s="318">
        <v>8060</v>
      </c>
      <c r="D56" s="318"/>
      <c r="E56" s="318"/>
      <c r="F56" s="318"/>
      <c r="G56" s="318"/>
      <c r="H56" s="318"/>
      <c r="I56" s="318"/>
      <c r="J56" s="318"/>
      <c r="K56" s="318">
        <v>220</v>
      </c>
      <c r="L56" s="318"/>
      <c r="M56" s="318"/>
      <c r="N56" s="318"/>
      <c r="O56" s="318"/>
      <c r="P56" s="318"/>
      <c r="Q56" s="318"/>
      <c r="R56" s="318"/>
      <c r="S56" s="318"/>
      <c r="T56" s="318"/>
      <c r="U56" s="318"/>
    </row>
    <row r="57" spans="1:21" ht="15.75">
      <c r="A57" s="250">
        <v>277</v>
      </c>
      <c r="B57" s="318"/>
      <c r="C57" s="318"/>
      <c r="D57" s="318"/>
      <c r="E57" s="318"/>
      <c r="F57" s="318"/>
      <c r="G57" s="318">
        <v>43163.12</v>
      </c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</row>
    <row r="58" spans="1:21" ht="15.75">
      <c r="A58" s="250">
        <v>278</v>
      </c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</row>
    <row r="59" spans="1:21" ht="15.75">
      <c r="A59" s="250">
        <v>279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</row>
    <row r="60" spans="1:21" ht="15.75">
      <c r="A60" s="250">
        <v>281</v>
      </c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</row>
    <row r="61" spans="1:21" ht="15.75">
      <c r="A61" s="250">
        <v>282</v>
      </c>
      <c r="B61" s="318"/>
      <c r="C61" s="318"/>
      <c r="D61" s="318"/>
      <c r="E61" s="318"/>
      <c r="F61" s="318"/>
      <c r="G61" s="318">
        <v>2400</v>
      </c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</row>
    <row r="62" spans="1:21" ht="15.75">
      <c r="A62" s="250">
        <v>283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</row>
    <row r="63" spans="1:21" ht="15.75">
      <c r="A63" s="250">
        <v>284</v>
      </c>
      <c r="B63" s="318"/>
      <c r="C63" s="318">
        <v>285</v>
      </c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</row>
    <row r="64" spans="1:21" ht="15.75">
      <c r="A64" s="255" t="s">
        <v>16</v>
      </c>
      <c r="B64" s="319">
        <f aca="true" t="shared" si="3" ref="B64:R64">SUM(B51:B63)</f>
        <v>0</v>
      </c>
      <c r="C64" s="319">
        <f t="shared" si="3"/>
        <v>10145</v>
      </c>
      <c r="D64" s="319">
        <f t="shared" si="3"/>
        <v>0</v>
      </c>
      <c r="E64" s="319">
        <f t="shared" si="3"/>
        <v>0</v>
      </c>
      <c r="F64" s="319">
        <f t="shared" si="3"/>
        <v>0</v>
      </c>
      <c r="G64" s="319">
        <f t="shared" si="3"/>
        <v>45563.12</v>
      </c>
      <c r="H64" s="319">
        <f t="shared" si="3"/>
        <v>0</v>
      </c>
      <c r="I64" s="319">
        <f t="shared" si="3"/>
        <v>0</v>
      </c>
      <c r="J64" s="319">
        <f t="shared" si="3"/>
        <v>0</v>
      </c>
      <c r="K64" s="319">
        <f t="shared" si="3"/>
        <v>220</v>
      </c>
      <c r="L64" s="319">
        <f t="shared" si="3"/>
        <v>0</v>
      </c>
      <c r="M64" s="319">
        <f t="shared" si="3"/>
        <v>0</v>
      </c>
      <c r="N64" s="319">
        <f t="shared" si="3"/>
        <v>0</v>
      </c>
      <c r="O64" s="319">
        <f t="shared" si="3"/>
        <v>0</v>
      </c>
      <c r="P64" s="319">
        <f t="shared" si="3"/>
        <v>0</v>
      </c>
      <c r="Q64" s="319">
        <f t="shared" si="3"/>
        <v>0</v>
      </c>
      <c r="R64" s="319">
        <f t="shared" si="3"/>
        <v>0</v>
      </c>
      <c r="S64" s="319">
        <f>SUM(S51:S62)</f>
        <v>0</v>
      </c>
      <c r="T64" s="319">
        <f>SUM(T51:T62)</f>
        <v>0</v>
      </c>
      <c r="U64" s="319">
        <f>SUM(B64:T64)</f>
        <v>55928.12</v>
      </c>
    </row>
    <row r="65" spans="1:23" ht="15.75">
      <c r="A65" s="257" t="s">
        <v>17</v>
      </c>
      <c r="B65" s="320"/>
      <c r="C65" s="320">
        <v>47274</v>
      </c>
      <c r="D65" s="320">
        <v>12035</v>
      </c>
      <c r="E65" s="320"/>
      <c r="F65" s="320"/>
      <c r="G65" s="320">
        <v>48563.12</v>
      </c>
      <c r="H65" s="320"/>
      <c r="I65" s="320"/>
      <c r="J65" s="320"/>
      <c r="K65" s="320">
        <v>6310</v>
      </c>
      <c r="L65" s="320"/>
      <c r="M65" s="320"/>
      <c r="N65" s="320"/>
      <c r="O65" s="320"/>
      <c r="P65" s="320"/>
      <c r="Q65" s="320"/>
      <c r="R65" s="320"/>
      <c r="S65" s="320"/>
      <c r="T65" s="320"/>
      <c r="U65" s="320">
        <f>SUM(B65:T65)</f>
        <v>114182.12</v>
      </c>
      <c r="W65" s="321">
        <v>529881.65</v>
      </c>
    </row>
    <row r="66" spans="1:23" ht="15.75">
      <c r="A66" s="249">
        <v>300</v>
      </c>
      <c r="B66" s="318"/>
      <c r="C66" s="406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W66" s="321">
        <f>U65-W65</f>
        <v>-415699.53</v>
      </c>
    </row>
    <row r="67" spans="1:21" ht="15.75">
      <c r="A67" s="250">
        <v>301</v>
      </c>
      <c r="B67" s="318"/>
      <c r="C67" s="406">
        <v>4926.39</v>
      </c>
      <c r="D67" s="318"/>
      <c r="E67" s="318"/>
      <c r="F67" s="318"/>
      <c r="G67" s="318"/>
      <c r="H67" s="318"/>
      <c r="I67" s="318"/>
      <c r="J67" s="318"/>
      <c r="K67" s="318">
        <v>0</v>
      </c>
      <c r="L67" s="318"/>
      <c r="M67" s="318"/>
      <c r="N67" s="318"/>
      <c r="O67" s="318"/>
      <c r="P67" s="318"/>
      <c r="Q67" s="318"/>
      <c r="R67" s="318"/>
      <c r="S67" s="318"/>
      <c r="T67" s="318"/>
      <c r="U67" s="318"/>
    </row>
    <row r="68" spans="1:21" ht="15.75">
      <c r="A68" s="250">
        <v>302</v>
      </c>
      <c r="B68" s="318"/>
      <c r="C68" s="406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</row>
    <row r="69" spans="1:21" ht="15.75">
      <c r="A69" s="250">
        <v>303</v>
      </c>
      <c r="B69" s="318"/>
      <c r="C69" s="406">
        <v>328.49</v>
      </c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</row>
    <row r="70" spans="1:21" ht="15.75">
      <c r="A70" s="250">
        <v>304</v>
      </c>
      <c r="B70" s="318"/>
      <c r="C70" s="406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</row>
    <row r="71" spans="1:21" ht="15.75">
      <c r="A71" s="250">
        <v>305</v>
      </c>
      <c r="B71" s="318"/>
      <c r="C71" s="406">
        <v>7062</v>
      </c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</row>
    <row r="72" spans="1:21" ht="15.75">
      <c r="A72" s="255" t="s">
        <v>16</v>
      </c>
      <c r="B72" s="319">
        <f>SUM(B67:B71)</f>
        <v>0</v>
      </c>
      <c r="C72" s="319">
        <f>SUM(C67:C71)</f>
        <v>12316.880000000001</v>
      </c>
      <c r="D72" s="319">
        <f>SUM(D67:D71)</f>
        <v>0</v>
      </c>
      <c r="E72" s="319"/>
      <c r="F72" s="319">
        <f>SUM(F67:F71)</f>
        <v>0</v>
      </c>
      <c r="G72" s="319">
        <f>SUM(G67:G71)</f>
        <v>0</v>
      </c>
      <c r="H72" s="319">
        <f>SUM(H67:H71)</f>
        <v>0</v>
      </c>
      <c r="I72" s="319"/>
      <c r="J72" s="319">
        <f>SUM(J67:J71)</f>
        <v>0</v>
      </c>
      <c r="K72" s="319">
        <f>SUM(K67:K71)</f>
        <v>0</v>
      </c>
      <c r="L72" s="319"/>
      <c r="M72" s="319">
        <f>SUM(M67:M71)</f>
        <v>0</v>
      </c>
      <c r="N72" s="319">
        <f>SUM(N67:N71)</f>
        <v>0</v>
      </c>
      <c r="O72" s="319"/>
      <c r="P72" s="319">
        <f>SUM(P67:P71)</f>
        <v>0</v>
      </c>
      <c r="Q72" s="319">
        <f>SUM(Q67:Q71)</f>
        <v>0</v>
      </c>
      <c r="R72" s="319">
        <f>SUM(R67:R71)</f>
        <v>0</v>
      </c>
      <c r="S72" s="319">
        <f>SUM(S67:S71)</f>
        <v>0</v>
      </c>
      <c r="T72" s="319">
        <f>SUM(T67:T71)</f>
        <v>0</v>
      </c>
      <c r="U72" s="319">
        <f>SUM(B72:T72)</f>
        <v>12316.880000000001</v>
      </c>
    </row>
    <row r="73" spans="1:23" ht="15.75">
      <c r="A73" s="257" t="s">
        <v>17</v>
      </c>
      <c r="B73" s="320"/>
      <c r="C73" s="320">
        <v>28941.37</v>
      </c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>
        <f>SUM(A73:T73)</f>
        <v>28941.37</v>
      </c>
      <c r="W73" s="321">
        <v>102881.85</v>
      </c>
    </row>
    <row r="74" spans="1:23" ht="15.75">
      <c r="A74" s="249">
        <v>400</v>
      </c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W74" s="321">
        <f>W73-U73</f>
        <v>73940.48000000001</v>
      </c>
    </row>
    <row r="75" spans="1:21" ht="15.75">
      <c r="A75" s="250">
        <v>402</v>
      </c>
      <c r="B75" s="318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</row>
    <row r="76" spans="1:21" ht="15.75">
      <c r="A76" s="250">
        <v>403</v>
      </c>
      <c r="B76" s="318"/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</row>
    <row r="77" spans="1:21" ht="15.75">
      <c r="A77" s="255" t="s">
        <v>16</v>
      </c>
      <c r="B77" s="319">
        <f>SUM(B76)</f>
        <v>0</v>
      </c>
      <c r="C77" s="319">
        <f>SUM(C76)</f>
        <v>0</v>
      </c>
      <c r="D77" s="319">
        <f aca="true" t="shared" si="4" ref="D77:T77">SUM(D76)</f>
        <v>0</v>
      </c>
      <c r="E77" s="319">
        <f t="shared" si="4"/>
        <v>0</v>
      </c>
      <c r="F77" s="319">
        <f t="shared" si="4"/>
        <v>0</v>
      </c>
      <c r="G77" s="319">
        <f t="shared" si="4"/>
        <v>0</v>
      </c>
      <c r="H77" s="319">
        <f t="shared" si="4"/>
        <v>0</v>
      </c>
      <c r="I77" s="319">
        <f t="shared" si="4"/>
        <v>0</v>
      </c>
      <c r="J77" s="319">
        <f t="shared" si="4"/>
        <v>0</v>
      </c>
      <c r="K77" s="319">
        <f t="shared" si="4"/>
        <v>0</v>
      </c>
      <c r="L77" s="319">
        <f t="shared" si="4"/>
        <v>0</v>
      </c>
      <c r="M77" s="319">
        <f t="shared" si="4"/>
        <v>0</v>
      </c>
      <c r="N77" s="319">
        <f t="shared" si="4"/>
        <v>0</v>
      </c>
      <c r="O77" s="319">
        <f t="shared" si="4"/>
        <v>0</v>
      </c>
      <c r="P77" s="319">
        <f t="shared" si="4"/>
        <v>0</v>
      </c>
      <c r="Q77" s="319">
        <f t="shared" si="4"/>
        <v>0</v>
      </c>
      <c r="R77" s="319">
        <f t="shared" si="4"/>
        <v>0</v>
      </c>
      <c r="S77" s="319">
        <f t="shared" si="4"/>
        <v>0</v>
      </c>
      <c r="T77" s="319">
        <f t="shared" si="4"/>
        <v>0</v>
      </c>
      <c r="U77" s="319">
        <f>SUM(B77:T77)</f>
        <v>0</v>
      </c>
    </row>
    <row r="78" spans="1:21" ht="15.75">
      <c r="A78" s="257" t="s">
        <v>17</v>
      </c>
      <c r="B78" s="320"/>
      <c r="C78" s="320">
        <v>36000</v>
      </c>
      <c r="D78" s="320"/>
      <c r="E78" s="320"/>
      <c r="F78" s="320"/>
      <c r="G78" s="320">
        <v>415400</v>
      </c>
      <c r="H78" s="320"/>
      <c r="I78" s="320">
        <v>0</v>
      </c>
      <c r="J78" s="320">
        <v>0</v>
      </c>
      <c r="K78" s="320"/>
      <c r="L78" s="320"/>
      <c r="M78" s="320"/>
      <c r="N78" s="320"/>
      <c r="O78" s="320"/>
      <c r="P78" s="320"/>
      <c r="Q78" s="320"/>
      <c r="R78" s="320"/>
      <c r="S78" s="320"/>
      <c r="T78" s="320"/>
      <c r="U78" s="320">
        <f>SUM(B78:T78)</f>
        <v>451400</v>
      </c>
    </row>
    <row r="79" spans="1:21" ht="15.75">
      <c r="A79" s="249">
        <v>450</v>
      </c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</row>
    <row r="80" spans="1:21" ht="15.75">
      <c r="A80" s="250">
        <v>451</v>
      </c>
      <c r="B80" s="318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8"/>
    </row>
    <row r="81" spans="1:21" ht="15.75">
      <c r="A81" s="250">
        <v>453</v>
      </c>
      <c r="B81" s="318"/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18"/>
    </row>
    <row r="82" spans="1:21" ht="15.75">
      <c r="A82" s="250">
        <v>456</v>
      </c>
      <c r="B82" s="318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  <c r="T82" s="318"/>
      <c r="U82" s="318"/>
    </row>
    <row r="83" spans="1:21" ht="15.75">
      <c r="A83" s="250">
        <v>459</v>
      </c>
      <c r="B83" s="318"/>
      <c r="C83" s="318"/>
      <c r="D83" s="318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18"/>
      <c r="T83" s="318"/>
      <c r="U83" s="318"/>
    </row>
    <row r="84" spans="1:21" ht="15.75">
      <c r="A84" s="250">
        <v>466</v>
      </c>
      <c r="B84" s="318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8"/>
      <c r="T84" s="318"/>
      <c r="U84" s="318"/>
    </row>
    <row r="85" spans="1:21" ht="15.75">
      <c r="A85" s="250">
        <v>467</v>
      </c>
      <c r="B85" s="318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</row>
    <row r="86" spans="1:21" ht="15.75">
      <c r="A86" s="255" t="s">
        <v>16</v>
      </c>
      <c r="B86" s="319">
        <f>SUM(B80:B85)</f>
        <v>0</v>
      </c>
      <c r="C86" s="319">
        <f>SUM(C80:C85)</f>
        <v>0</v>
      </c>
      <c r="D86" s="319">
        <f>SUM(D80:D85)</f>
        <v>0</v>
      </c>
      <c r="E86" s="319"/>
      <c r="F86" s="319">
        <f aca="true" t="shared" si="5" ref="F86:N86">SUM(F80:F85)</f>
        <v>0</v>
      </c>
      <c r="G86" s="319">
        <f t="shared" si="5"/>
        <v>0</v>
      </c>
      <c r="H86" s="319">
        <f t="shared" si="5"/>
        <v>0</v>
      </c>
      <c r="I86" s="319">
        <f t="shared" si="5"/>
        <v>0</v>
      </c>
      <c r="J86" s="319">
        <f t="shared" si="5"/>
        <v>0</v>
      </c>
      <c r="K86" s="319">
        <f t="shared" si="5"/>
        <v>0</v>
      </c>
      <c r="L86" s="319">
        <f t="shared" si="5"/>
        <v>0</v>
      </c>
      <c r="M86" s="319">
        <f t="shared" si="5"/>
        <v>0</v>
      </c>
      <c r="N86" s="319">
        <f t="shared" si="5"/>
        <v>0</v>
      </c>
      <c r="O86" s="319"/>
      <c r="P86" s="319">
        <f>SUM(P80:P85)</f>
        <v>0</v>
      </c>
      <c r="Q86" s="319">
        <f>SUM(Q80:Q85)</f>
        <v>0</v>
      </c>
      <c r="R86" s="319">
        <f>SUM(R80:R85)</f>
        <v>0</v>
      </c>
      <c r="S86" s="319">
        <f>SUM(S80:S85)</f>
        <v>0</v>
      </c>
      <c r="T86" s="319">
        <f>SUM(T80:T85)</f>
        <v>0</v>
      </c>
      <c r="U86" s="319">
        <f>SUM(B86:T86)</f>
        <v>0</v>
      </c>
    </row>
    <row r="87" spans="1:21" ht="15.75">
      <c r="A87" s="257" t="s">
        <v>17</v>
      </c>
      <c r="B87" s="320"/>
      <c r="C87" s="320"/>
      <c r="D87" s="320">
        <v>0</v>
      </c>
      <c r="E87" s="320"/>
      <c r="F87" s="320"/>
      <c r="G87" s="320">
        <v>3000</v>
      </c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>
        <f>SUM(B87:T87)</f>
        <v>3000</v>
      </c>
    </row>
    <row r="88" spans="1:21" ht="15.75">
      <c r="A88" s="249">
        <v>500</v>
      </c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318"/>
      <c r="S88" s="318"/>
      <c r="T88" s="318"/>
      <c r="U88" s="318"/>
    </row>
    <row r="89" spans="1:21" ht="15.75">
      <c r="A89" s="250">
        <v>508</v>
      </c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</row>
    <row r="90" spans="1:21" ht="15.75">
      <c r="A90" s="250">
        <v>509</v>
      </c>
      <c r="B90" s="318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8"/>
      <c r="T90" s="318"/>
      <c r="U90" s="318"/>
    </row>
    <row r="91" spans="1:21" ht="15.75">
      <c r="A91" s="250">
        <v>513</v>
      </c>
      <c r="B91" s="318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8"/>
      <c r="T91" s="318"/>
      <c r="U91" s="318"/>
    </row>
    <row r="92" spans="1:21" ht="15.75">
      <c r="A92" s="250">
        <v>516</v>
      </c>
      <c r="B92" s="318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318"/>
      <c r="S92" s="318"/>
      <c r="T92" s="318"/>
      <c r="U92" s="318"/>
    </row>
    <row r="93" spans="1:21" ht="15.75">
      <c r="A93" s="250">
        <v>518</v>
      </c>
      <c r="B93" s="318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  <c r="T93" s="318"/>
      <c r="U93" s="318"/>
    </row>
    <row r="94" spans="1:21" ht="15.75">
      <c r="A94" s="250">
        <v>519</v>
      </c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318" t="s">
        <v>12</v>
      </c>
      <c r="M94" s="318"/>
      <c r="N94" s="318"/>
      <c r="O94" s="318"/>
      <c r="P94" s="318"/>
      <c r="Q94" s="318"/>
      <c r="R94" s="318"/>
      <c r="S94" s="318"/>
      <c r="T94" s="318"/>
      <c r="U94" s="318"/>
    </row>
    <row r="95" spans="1:21" ht="15.75">
      <c r="A95" s="255" t="s">
        <v>16</v>
      </c>
      <c r="B95" s="319">
        <f>SUM(B89:B94)</f>
        <v>0</v>
      </c>
      <c r="C95" s="319">
        <f>SUM(C89:C94)</f>
        <v>0</v>
      </c>
      <c r="D95" s="319">
        <f>SUM(D89:D94)</f>
        <v>0</v>
      </c>
      <c r="E95" s="319"/>
      <c r="F95" s="319">
        <f aca="true" t="shared" si="6" ref="F95:T95">SUM(F89:F94)</f>
        <v>0</v>
      </c>
      <c r="G95" s="319">
        <f t="shared" si="6"/>
        <v>0</v>
      </c>
      <c r="H95" s="319">
        <f t="shared" si="6"/>
        <v>0</v>
      </c>
      <c r="I95" s="319">
        <f t="shared" si="6"/>
        <v>0</v>
      </c>
      <c r="J95" s="319">
        <f t="shared" si="6"/>
        <v>0</v>
      </c>
      <c r="K95" s="319">
        <f t="shared" si="6"/>
        <v>0</v>
      </c>
      <c r="L95" s="319">
        <f t="shared" si="6"/>
        <v>0</v>
      </c>
      <c r="M95" s="319">
        <f t="shared" si="6"/>
        <v>0</v>
      </c>
      <c r="N95" s="319">
        <f t="shared" si="6"/>
        <v>0</v>
      </c>
      <c r="O95" s="319">
        <f t="shared" si="6"/>
        <v>0</v>
      </c>
      <c r="P95" s="319">
        <f t="shared" si="6"/>
        <v>0</v>
      </c>
      <c r="Q95" s="319">
        <f t="shared" si="6"/>
        <v>0</v>
      </c>
      <c r="R95" s="319">
        <f t="shared" si="6"/>
        <v>0</v>
      </c>
      <c r="S95" s="319">
        <f t="shared" si="6"/>
        <v>0</v>
      </c>
      <c r="T95" s="319">
        <f t="shared" si="6"/>
        <v>0</v>
      </c>
      <c r="U95" s="319">
        <f>SUM(B95:T95)</f>
        <v>0</v>
      </c>
    </row>
    <row r="96" spans="1:21" ht="15.75">
      <c r="A96" s="257" t="s">
        <v>17</v>
      </c>
      <c r="B96" s="320">
        <v>0</v>
      </c>
      <c r="C96" s="320"/>
      <c r="D96" s="320">
        <v>0</v>
      </c>
      <c r="E96" s="320"/>
      <c r="F96" s="320">
        <v>0</v>
      </c>
      <c r="G96" s="320">
        <v>0</v>
      </c>
      <c r="H96" s="320">
        <v>0</v>
      </c>
      <c r="I96" s="320"/>
      <c r="J96" s="320">
        <v>0</v>
      </c>
      <c r="K96" s="320"/>
      <c r="L96" s="320"/>
      <c r="M96" s="320">
        <v>0</v>
      </c>
      <c r="N96" s="320">
        <v>0</v>
      </c>
      <c r="O96" s="320">
        <v>0</v>
      </c>
      <c r="P96" s="320">
        <v>0</v>
      </c>
      <c r="Q96" s="320"/>
      <c r="R96" s="320"/>
      <c r="S96" s="320"/>
      <c r="T96" s="320"/>
      <c r="U96" s="320">
        <f>SUM(B96:T96)</f>
        <v>0</v>
      </c>
    </row>
    <row r="97" spans="1:21" ht="15.75">
      <c r="A97" s="249">
        <v>550</v>
      </c>
      <c r="B97" s="318"/>
      <c r="C97" s="318"/>
      <c r="D97" s="318"/>
      <c r="E97" s="318"/>
      <c r="F97" s="318"/>
      <c r="G97" s="318"/>
      <c r="H97" s="318"/>
      <c r="I97" s="318"/>
      <c r="J97" s="318"/>
      <c r="K97" s="318"/>
      <c r="L97" s="318"/>
      <c r="M97" s="318"/>
      <c r="N97" s="318"/>
      <c r="O97" s="318"/>
      <c r="P97" s="318"/>
      <c r="Q97" s="318"/>
      <c r="R97" s="318"/>
      <c r="S97" s="318"/>
      <c r="T97" s="318"/>
      <c r="U97" s="318"/>
    </row>
    <row r="98" spans="1:21" ht="15.75">
      <c r="A98" s="250">
        <v>553</v>
      </c>
      <c r="B98" s="318"/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8"/>
      <c r="P98" s="318"/>
      <c r="Q98" s="318"/>
      <c r="R98" s="318"/>
      <c r="S98" s="318"/>
      <c r="T98" s="318"/>
      <c r="U98" s="318"/>
    </row>
    <row r="99" spans="1:21" ht="15.75">
      <c r="A99" s="250">
        <v>554</v>
      </c>
      <c r="B99" s="318"/>
      <c r="C99" s="318"/>
      <c r="D99" s="318"/>
      <c r="E99" s="318"/>
      <c r="F99" s="318"/>
      <c r="G99" s="318"/>
      <c r="H99" s="318"/>
      <c r="I99" s="318"/>
      <c r="J99" s="318">
        <v>3000</v>
      </c>
      <c r="K99" s="318"/>
      <c r="L99" s="318"/>
      <c r="M99" s="318"/>
      <c r="N99" s="318"/>
      <c r="O99" s="318"/>
      <c r="P99" s="318"/>
      <c r="Q99" s="318"/>
      <c r="R99" s="318"/>
      <c r="S99" s="318"/>
      <c r="T99" s="318"/>
      <c r="U99" s="318"/>
    </row>
    <row r="100" spans="1:21" ht="15.75">
      <c r="A100" s="255" t="s">
        <v>16</v>
      </c>
      <c r="B100" s="319">
        <f aca="true" t="shared" si="7" ref="B100:T100">SUM(B98:B99)</f>
        <v>0</v>
      </c>
      <c r="C100" s="319">
        <f t="shared" si="7"/>
        <v>0</v>
      </c>
      <c r="D100" s="319">
        <f t="shared" si="7"/>
        <v>0</v>
      </c>
      <c r="E100" s="319">
        <f t="shared" si="7"/>
        <v>0</v>
      </c>
      <c r="F100" s="319">
        <f t="shared" si="7"/>
        <v>0</v>
      </c>
      <c r="G100" s="319">
        <f t="shared" si="7"/>
        <v>0</v>
      </c>
      <c r="H100" s="319">
        <f t="shared" si="7"/>
        <v>0</v>
      </c>
      <c r="I100" s="319">
        <f t="shared" si="7"/>
        <v>0</v>
      </c>
      <c r="J100" s="319">
        <f t="shared" si="7"/>
        <v>3000</v>
      </c>
      <c r="K100" s="319">
        <f t="shared" si="7"/>
        <v>0</v>
      </c>
      <c r="L100" s="319">
        <f t="shared" si="7"/>
        <v>0</v>
      </c>
      <c r="M100" s="319">
        <f t="shared" si="7"/>
        <v>0</v>
      </c>
      <c r="N100" s="319">
        <f t="shared" si="7"/>
        <v>0</v>
      </c>
      <c r="O100" s="319">
        <f t="shared" si="7"/>
        <v>0</v>
      </c>
      <c r="P100" s="319">
        <f t="shared" si="7"/>
        <v>0</v>
      </c>
      <c r="Q100" s="319">
        <f t="shared" si="7"/>
        <v>0</v>
      </c>
      <c r="R100" s="319">
        <f t="shared" si="7"/>
        <v>0</v>
      </c>
      <c r="S100" s="319">
        <f t="shared" si="7"/>
        <v>0</v>
      </c>
      <c r="T100" s="319">
        <f t="shared" si="7"/>
        <v>0</v>
      </c>
      <c r="U100" s="319">
        <f>SUM(B100:T100)</f>
        <v>3000</v>
      </c>
    </row>
    <row r="101" spans="1:21" ht="15.75">
      <c r="A101" s="257" t="s">
        <v>17</v>
      </c>
      <c r="B101" s="320">
        <v>0</v>
      </c>
      <c r="C101" s="320"/>
      <c r="D101" s="320"/>
      <c r="E101" s="320"/>
      <c r="F101" s="320"/>
      <c r="G101" s="320"/>
      <c r="H101" s="320"/>
      <c r="I101" s="320"/>
      <c r="J101" s="320">
        <v>12000</v>
      </c>
      <c r="K101" s="320">
        <v>0</v>
      </c>
      <c r="L101" s="320"/>
      <c r="M101" s="320">
        <v>0</v>
      </c>
      <c r="N101" s="320">
        <v>0</v>
      </c>
      <c r="O101" s="320">
        <v>0</v>
      </c>
      <c r="P101" s="320">
        <v>0</v>
      </c>
      <c r="Q101" s="320"/>
      <c r="R101" s="320"/>
      <c r="S101" s="320"/>
      <c r="T101" s="320"/>
      <c r="U101" s="320">
        <f>SUM(B101:T101)</f>
        <v>12000</v>
      </c>
    </row>
    <row r="102" spans="1:21" ht="15.75">
      <c r="A102" s="256" t="s">
        <v>16</v>
      </c>
      <c r="B102" s="322">
        <f aca="true" t="shared" si="8" ref="B102:T103">B11+B19+B24+B29+B40+B48+B64+B72+B77+B86+B100+B95</f>
        <v>68786</v>
      </c>
      <c r="C102" s="322">
        <f t="shared" si="8"/>
        <v>463099.63</v>
      </c>
      <c r="D102" s="322">
        <f t="shared" si="8"/>
        <v>130073</v>
      </c>
      <c r="E102" s="322">
        <f t="shared" si="8"/>
        <v>0</v>
      </c>
      <c r="F102" s="322">
        <f t="shared" si="8"/>
        <v>0</v>
      </c>
      <c r="G102" s="322">
        <f t="shared" si="8"/>
        <v>58463.12</v>
      </c>
      <c r="H102" s="322">
        <f t="shared" si="8"/>
        <v>0</v>
      </c>
      <c r="I102" s="322">
        <f t="shared" si="8"/>
        <v>0</v>
      </c>
      <c r="J102" s="322">
        <f t="shared" si="8"/>
        <v>3000</v>
      </c>
      <c r="K102" s="322">
        <f t="shared" si="8"/>
        <v>50370</v>
      </c>
      <c r="L102" s="322">
        <f t="shared" si="8"/>
        <v>0</v>
      </c>
      <c r="M102" s="322">
        <f t="shared" si="8"/>
        <v>0</v>
      </c>
      <c r="N102" s="322">
        <f t="shared" si="8"/>
        <v>21505</v>
      </c>
      <c r="O102" s="322">
        <f t="shared" si="8"/>
        <v>0</v>
      </c>
      <c r="P102" s="322">
        <f t="shared" si="8"/>
        <v>0</v>
      </c>
      <c r="Q102" s="322">
        <f t="shared" si="8"/>
        <v>0</v>
      </c>
      <c r="R102" s="322">
        <f t="shared" si="8"/>
        <v>0</v>
      </c>
      <c r="S102" s="322">
        <f t="shared" si="8"/>
        <v>0</v>
      </c>
      <c r="T102" s="322">
        <f t="shared" si="8"/>
        <v>0</v>
      </c>
      <c r="U102" s="319">
        <f>SUM(B102:T102)</f>
        <v>795296.75</v>
      </c>
    </row>
    <row r="103" spans="1:21" ht="16.5" thickBot="1">
      <c r="A103" s="258" t="s">
        <v>17</v>
      </c>
      <c r="B103" s="323">
        <f t="shared" si="8"/>
        <v>189776.24</v>
      </c>
      <c r="C103" s="323">
        <f t="shared" si="8"/>
        <v>1907116.87</v>
      </c>
      <c r="D103" s="323">
        <f t="shared" si="8"/>
        <v>468430</v>
      </c>
      <c r="E103" s="323">
        <f t="shared" si="8"/>
        <v>0</v>
      </c>
      <c r="F103" s="323">
        <f t="shared" si="8"/>
        <v>0</v>
      </c>
      <c r="G103" s="323">
        <f t="shared" si="8"/>
        <v>518563.12</v>
      </c>
      <c r="H103" s="323">
        <f t="shared" si="8"/>
        <v>0</v>
      </c>
      <c r="I103" s="323">
        <f t="shared" si="8"/>
        <v>0</v>
      </c>
      <c r="J103" s="323">
        <f t="shared" si="8"/>
        <v>12000</v>
      </c>
      <c r="K103" s="323">
        <f t="shared" si="8"/>
        <v>215347.5</v>
      </c>
      <c r="L103" s="323">
        <f t="shared" si="8"/>
        <v>0</v>
      </c>
      <c r="M103" s="323">
        <f t="shared" si="8"/>
        <v>0</v>
      </c>
      <c r="N103" s="323">
        <f t="shared" si="8"/>
        <v>21505</v>
      </c>
      <c r="O103" s="323">
        <f t="shared" si="8"/>
        <v>0</v>
      </c>
      <c r="P103" s="323">
        <f t="shared" si="8"/>
        <v>0</v>
      </c>
      <c r="Q103" s="323">
        <f t="shared" si="8"/>
        <v>0</v>
      </c>
      <c r="R103" s="323">
        <f t="shared" si="8"/>
        <v>0</v>
      </c>
      <c r="S103" s="323">
        <f t="shared" si="8"/>
        <v>0</v>
      </c>
      <c r="T103" s="323">
        <f t="shared" si="8"/>
        <v>0</v>
      </c>
      <c r="U103" s="323">
        <f>SUM(B103:T103)</f>
        <v>3332738.7300000004</v>
      </c>
    </row>
    <row r="104" spans="2:18" ht="16.5" thickTop="1">
      <c r="B104" s="251"/>
      <c r="D104" s="251"/>
      <c r="E104" s="251"/>
      <c r="F104" s="251"/>
      <c r="G104" s="251"/>
      <c r="H104" s="251"/>
      <c r="I104" s="251"/>
      <c r="J104" s="251"/>
      <c r="M104" s="251"/>
      <c r="N104" s="251"/>
      <c r="O104" s="251"/>
      <c r="P104" s="251"/>
      <c r="Q104" s="251"/>
      <c r="R104" s="251"/>
    </row>
    <row r="105" spans="2:21" ht="15.75">
      <c r="B105" s="251"/>
      <c r="D105" s="251"/>
      <c r="E105" s="251"/>
      <c r="F105" s="251"/>
      <c r="G105" s="251"/>
      <c r="H105" s="251"/>
      <c r="I105" s="251"/>
      <c r="J105" s="251"/>
      <c r="M105" s="251"/>
      <c r="N105" s="251"/>
      <c r="O105" s="251"/>
      <c r="P105" s="251"/>
      <c r="Q105" s="251"/>
      <c r="R105" s="251"/>
      <c r="U105" s="252"/>
    </row>
    <row r="106" spans="2:18" ht="15.75">
      <c r="B106" s="251"/>
      <c r="D106" s="251"/>
      <c r="E106" s="251"/>
      <c r="F106" s="251"/>
      <c r="G106" s="251"/>
      <c r="H106" s="251"/>
      <c r="I106" s="251"/>
      <c r="J106" s="251"/>
      <c r="M106" s="251"/>
      <c r="N106" s="251"/>
      <c r="O106" s="251"/>
      <c r="P106" s="251"/>
      <c r="Q106" s="251"/>
      <c r="R106" s="251"/>
    </row>
    <row r="107" spans="2:18" ht="15.75">
      <c r="B107" s="251"/>
      <c r="D107" s="251"/>
      <c r="E107" s="251"/>
      <c r="F107" s="251"/>
      <c r="G107" s="251"/>
      <c r="H107" s="251"/>
      <c r="I107" s="251"/>
      <c r="J107" s="251"/>
      <c r="M107" s="251"/>
      <c r="N107" s="251"/>
      <c r="O107" s="251"/>
      <c r="P107" s="251"/>
      <c r="Q107" s="251"/>
      <c r="R107" s="251"/>
    </row>
    <row r="109" spans="4:9" ht="15.75">
      <c r="D109" s="324"/>
      <c r="E109" s="324"/>
      <c r="G109" s="253"/>
      <c r="H109" s="253"/>
      <c r="I109" s="253"/>
    </row>
    <row r="110" spans="6:12" ht="15.75">
      <c r="F110" s="251"/>
      <c r="K110" s="254"/>
      <c r="L110" s="254"/>
    </row>
    <row r="111" ht="15.75">
      <c r="F111" s="251"/>
    </row>
    <row r="112" ht="15.75">
      <c r="F112" s="254"/>
    </row>
  </sheetData>
  <sheetProtection/>
  <mergeCells count="10">
    <mergeCell ref="A1:U1"/>
    <mergeCell ref="A2:U2"/>
    <mergeCell ref="A3:U3"/>
    <mergeCell ref="C4:D4"/>
    <mergeCell ref="F4:G4"/>
    <mergeCell ref="H4:I4"/>
    <mergeCell ref="K4:L4"/>
    <mergeCell ref="N4:P4"/>
    <mergeCell ref="Q4:R4"/>
    <mergeCell ref="S4:T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1:M200"/>
  <sheetViews>
    <sheetView zoomScalePageLayoutView="0" workbookViewId="0" topLeftCell="A1">
      <selection activeCell="H22" sqref="H22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8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8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9"/>
      <c r="C1" s="9"/>
      <c r="D1" s="167"/>
      <c r="E1" s="9"/>
      <c r="F1" s="4"/>
    </row>
    <row r="2" spans="2:7" ht="18" customHeight="1">
      <c r="B2" s="33" t="s">
        <v>110</v>
      </c>
      <c r="C2" s="33"/>
      <c r="D2" s="175" t="s">
        <v>111</v>
      </c>
      <c r="F2" s="176"/>
      <c r="G2" s="176"/>
    </row>
    <row r="3" spans="4:6" ht="24" customHeight="1">
      <c r="D3" s="175" t="s">
        <v>386</v>
      </c>
      <c r="E3" s="33"/>
      <c r="F3" s="33"/>
    </row>
    <row r="4" spans="2:4" ht="23.25" customHeight="1">
      <c r="B4" s="33" t="s">
        <v>50</v>
      </c>
      <c r="C4" s="33"/>
      <c r="D4" s="175" t="s">
        <v>331</v>
      </c>
    </row>
    <row r="5" spans="4:6" ht="21" customHeight="1">
      <c r="D5" s="175" t="s">
        <v>319</v>
      </c>
      <c r="E5" s="33"/>
      <c r="F5" s="33"/>
    </row>
    <row r="6" spans="2:7" ht="6" customHeight="1">
      <c r="B6" s="9"/>
      <c r="C6" s="9"/>
      <c r="D6" s="11"/>
      <c r="E6" s="9"/>
      <c r="F6" s="9"/>
      <c r="G6" s="9"/>
    </row>
    <row r="7" spans="2:6" ht="23.25" customHeight="1">
      <c r="B7" s="1" t="s">
        <v>449</v>
      </c>
      <c r="E7" s="177"/>
      <c r="F7" s="178">
        <v>19565.58</v>
      </c>
    </row>
    <row r="8" spans="2:6" ht="21.75" customHeight="1">
      <c r="B8" s="1" t="s">
        <v>51</v>
      </c>
      <c r="E8" s="12"/>
      <c r="F8" s="179"/>
    </row>
    <row r="9" spans="2:6" ht="21.75" customHeight="1">
      <c r="B9" s="179" t="s">
        <v>387</v>
      </c>
      <c r="C9" s="180" t="s">
        <v>52</v>
      </c>
      <c r="D9" s="181" t="s">
        <v>7</v>
      </c>
      <c r="E9" s="12"/>
      <c r="F9" s="179"/>
    </row>
    <row r="10" spans="2:6" ht="21" customHeight="1">
      <c r="B10" s="182"/>
      <c r="C10" s="182"/>
      <c r="E10" s="12"/>
      <c r="F10" s="183">
        <f>D10</f>
        <v>0</v>
      </c>
    </row>
    <row r="11" spans="2:6" ht="18.75">
      <c r="B11" s="1" t="s">
        <v>53</v>
      </c>
      <c r="E11" s="12"/>
      <c r="F11" s="179"/>
    </row>
    <row r="12" spans="2:6" ht="18.75">
      <c r="B12" s="180" t="s">
        <v>13</v>
      </c>
      <c r="C12" s="180" t="s">
        <v>6</v>
      </c>
      <c r="D12" s="184" t="s">
        <v>7</v>
      </c>
      <c r="E12" s="12"/>
      <c r="F12" s="179"/>
    </row>
    <row r="13" spans="2:6" ht="18.75">
      <c r="B13" s="185"/>
      <c r="C13" s="179"/>
      <c r="D13" s="186"/>
      <c r="E13" s="12"/>
      <c r="F13" s="187">
        <f>D13</f>
        <v>0</v>
      </c>
    </row>
    <row r="14" spans="2:6" ht="18.75">
      <c r="B14" s="1" t="s">
        <v>148</v>
      </c>
      <c r="E14" s="12"/>
      <c r="F14" s="187">
        <v>0</v>
      </c>
    </row>
    <row r="15" spans="2:6" ht="21.75">
      <c r="B15" s="182"/>
      <c r="E15" s="12"/>
      <c r="F15" s="187">
        <f>SUM(D15)</f>
        <v>0</v>
      </c>
    </row>
    <row r="16" spans="2:6" ht="21.75">
      <c r="B16" s="182"/>
      <c r="E16" s="12"/>
      <c r="F16" s="187">
        <f>SUM(D16)</f>
        <v>0</v>
      </c>
    </row>
    <row r="17" spans="2:6" ht="21.75">
      <c r="B17" s="182"/>
      <c r="E17" s="12"/>
      <c r="F17" s="187">
        <f>SUM(D17)</f>
        <v>0</v>
      </c>
    </row>
    <row r="18" spans="5:6" ht="18.75">
      <c r="E18" s="12"/>
      <c r="F18" s="187"/>
    </row>
    <row r="19" spans="5:6" ht="18.75">
      <c r="E19" s="12"/>
      <c r="F19" s="187"/>
    </row>
    <row r="20" spans="5:6" ht="18.75">
      <c r="E20" s="12"/>
      <c r="F20" s="187"/>
    </row>
    <row r="21" spans="5:6" ht="18.75">
      <c r="E21" s="12"/>
      <c r="F21" s="187"/>
    </row>
    <row r="22" spans="5:6" ht="18.75">
      <c r="E22" s="12"/>
      <c r="F22" s="187"/>
    </row>
    <row r="23" spans="5:6" ht="18.75">
      <c r="E23" s="12"/>
      <c r="F23" s="187"/>
    </row>
    <row r="24" spans="2:10" ht="18.75">
      <c r="B24" s="1" t="s">
        <v>127</v>
      </c>
      <c r="E24" s="12"/>
      <c r="F24" s="186"/>
      <c r="J24" s="8"/>
    </row>
    <row r="25" spans="2:6" ht="18.75">
      <c r="B25" s="1" t="s">
        <v>128</v>
      </c>
      <c r="E25" s="12"/>
      <c r="F25" s="186">
        <v>0</v>
      </c>
    </row>
    <row r="26" spans="5:10" ht="18.75">
      <c r="E26" s="12"/>
      <c r="F26" s="186">
        <v>0</v>
      </c>
      <c r="J26" s="163"/>
    </row>
    <row r="27" spans="2:6" ht="18.75">
      <c r="B27" s="1" t="s">
        <v>451</v>
      </c>
      <c r="D27" s="188"/>
      <c r="E27" s="12"/>
      <c r="F27" s="189">
        <f>F7-F15-F16-F17</f>
        <v>19565.58</v>
      </c>
    </row>
    <row r="28" spans="5:7" ht="8.25" customHeight="1">
      <c r="E28" s="30"/>
      <c r="F28" s="190"/>
      <c r="G28" s="9"/>
    </row>
    <row r="29" spans="2:6" ht="21" customHeight="1">
      <c r="B29" s="176" t="s">
        <v>54</v>
      </c>
      <c r="C29" s="176"/>
      <c r="D29" s="191"/>
      <c r="E29" s="177" t="s">
        <v>56</v>
      </c>
      <c r="F29" s="4"/>
    </row>
    <row r="30" spans="2:10" ht="18.75">
      <c r="B30" s="4" t="s">
        <v>55</v>
      </c>
      <c r="C30" s="4"/>
      <c r="D30" s="166"/>
      <c r="E30" s="12" t="s">
        <v>55</v>
      </c>
      <c r="F30" s="4"/>
      <c r="J30" s="8"/>
    </row>
    <row r="31" spans="2:10" ht="18.75">
      <c r="B31" s="4" t="s">
        <v>157</v>
      </c>
      <c r="C31" s="4"/>
      <c r="D31" s="166"/>
      <c r="E31" s="12" t="s">
        <v>438</v>
      </c>
      <c r="F31" s="4"/>
      <c r="J31" s="163"/>
    </row>
    <row r="32" spans="2:6" ht="18.75">
      <c r="B32" s="4" t="s">
        <v>156</v>
      </c>
      <c r="C32" s="4"/>
      <c r="D32" s="166"/>
      <c r="E32" s="12" t="s">
        <v>439</v>
      </c>
      <c r="F32" s="4"/>
    </row>
    <row r="33" spans="2:6" ht="18.75">
      <c r="B33" s="4" t="s">
        <v>450</v>
      </c>
      <c r="C33" s="4"/>
      <c r="D33" s="166"/>
      <c r="E33" s="12" t="str">
        <f>B33</f>
        <v>วันที่     31  ตุลาคม   2554</v>
      </c>
      <c r="F33" s="4"/>
    </row>
    <row r="34" spans="2:7" ht="18.75">
      <c r="B34" s="9"/>
      <c r="C34" s="9"/>
      <c r="D34" s="167"/>
      <c r="E34" s="30"/>
      <c r="F34" s="9"/>
      <c r="G34" s="9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1:M200"/>
  <sheetViews>
    <sheetView zoomScalePageLayoutView="0" workbookViewId="0" topLeftCell="A1">
      <selection activeCell="O25" sqref="O25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8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8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9"/>
      <c r="C1" s="9"/>
      <c r="D1" s="167"/>
      <c r="E1" s="9"/>
      <c r="F1" s="4"/>
    </row>
    <row r="2" spans="2:7" ht="25.5" customHeight="1">
      <c r="B2" s="33" t="s">
        <v>110</v>
      </c>
      <c r="C2" s="33"/>
      <c r="D2" s="175" t="s">
        <v>111</v>
      </c>
      <c r="F2" s="176"/>
      <c r="G2" s="176"/>
    </row>
    <row r="3" spans="4:6" ht="24" customHeight="1">
      <c r="D3" s="175" t="s">
        <v>332</v>
      </c>
      <c r="E3" s="33"/>
      <c r="F3" s="33"/>
    </row>
    <row r="4" spans="2:4" ht="22.5" customHeight="1">
      <c r="B4" s="33" t="s">
        <v>50</v>
      </c>
      <c r="C4" s="33"/>
      <c r="D4" s="6"/>
    </row>
    <row r="5" spans="4:6" ht="21" customHeight="1">
      <c r="D5" s="175" t="s">
        <v>333</v>
      </c>
      <c r="E5" s="33"/>
      <c r="F5" s="33"/>
    </row>
    <row r="6" spans="2:7" ht="6" customHeight="1">
      <c r="B6" s="9"/>
      <c r="C6" s="9"/>
      <c r="D6" s="11"/>
      <c r="E6" s="9"/>
      <c r="F6" s="9"/>
      <c r="G6" s="9"/>
    </row>
    <row r="7" spans="2:6" ht="23.25" customHeight="1">
      <c r="B7" s="1" t="s">
        <v>551</v>
      </c>
      <c r="E7" s="177"/>
      <c r="F7" s="178">
        <v>316196.8</v>
      </c>
    </row>
    <row r="8" spans="2:6" ht="23.25" customHeight="1">
      <c r="B8" s="1" t="s">
        <v>51</v>
      </c>
      <c r="E8" s="12"/>
      <c r="F8" s="179"/>
    </row>
    <row r="9" spans="2:6" ht="21.75" customHeight="1">
      <c r="B9" s="179" t="s">
        <v>387</v>
      </c>
      <c r="C9" s="180" t="s">
        <v>52</v>
      </c>
      <c r="D9" s="181" t="s">
        <v>7</v>
      </c>
      <c r="E9" s="12"/>
      <c r="F9" s="179"/>
    </row>
    <row r="10" spans="2:6" ht="21" customHeight="1">
      <c r="B10" s="182"/>
      <c r="C10" s="182"/>
      <c r="E10" s="12"/>
      <c r="F10" s="183">
        <f>D10</f>
        <v>0</v>
      </c>
    </row>
    <row r="11" spans="2:6" ht="18.75">
      <c r="B11" s="1" t="s">
        <v>53</v>
      </c>
      <c r="E11" s="12"/>
      <c r="F11" s="179"/>
    </row>
    <row r="12" spans="2:6" ht="18.75">
      <c r="B12" s="180" t="s">
        <v>13</v>
      </c>
      <c r="C12" s="180" t="s">
        <v>6</v>
      </c>
      <c r="D12" s="184" t="s">
        <v>7</v>
      </c>
      <c r="E12" s="12"/>
      <c r="F12" s="179"/>
    </row>
    <row r="13" spans="2:6" ht="18.75">
      <c r="B13" s="185"/>
      <c r="C13" s="179"/>
      <c r="D13" s="186"/>
      <c r="E13" s="12"/>
      <c r="F13" s="187">
        <f>D13</f>
        <v>0</v>
      </c>
    </row>
    <row r="14" spans="2:6" ht="18.75">
      <c r="B14" s="1" t="s">
        <v>148</v>
      </c>
      <c r="E14" s="12"/>
      <c r="F14" s="187">
        <v>0</v>
      </c>
    </row>
    <row r="15" spans="2:6" ht="18.75">
      <c r="B15" s="182"/>
      <c r="E15" s="12"/>
      <c r="F15" s="187"/>
    </row>
    <row r="16" spans="2:6" ht="18.75">
      <c r="B16" s="182"/>
      <c r="E16" s="12"/>
      <c r="F16" s="187"/>
    </row>
    <row r="17" spans="5:6" ht="18.75">
      <c r="E17" s="12"/>
      <c r="F17" s="187"/>
    </row>
    <row r="18" spans="5:6" ht="18.75">
      <c r="E18" s="12"/>
      <c r="F18" s="187"/>
    </row>
    <row r="19" spans="5:6" ht="18.75">
      <c r="E19" s="12"/>
      <c r="F19" s="187"/>
    </row>
    <row r="20" spans="5:6" ht="18.75">
      <c r="E20" s="12"/>
      <c r="F20" s="187"/>
    </row>
    <row r="21" spans="5:6" ht="18.75">
      <c r="E21" s="12"/>
      <c r="F21" s="187"/>
    </row>
    <row r="22" spans="5:6" ht="18.75">
      <c r="E22" s="12"/>
      <c r="F22" s="187"/>
    </row>
    <row r="23" spans="5:6" ht="18.75">
      <c r="E23" s="12"/>
      <c r="F23" s="187"/>
    </row>
    <row r="24" spans="2:10" ht="18.75">
      <c r="B24" s="1" t="s">
        <v>127</v>
      </c>
      <c r="E24" s="12"/>
      <c r="F24" s="186"/>
      <c r="J24" s="8"/>
    </row>
    <row r="25" spans="2:6" ht="18.75">
      <c r="B25" s="1" t="s">
        <v>128</v>
      </c>
      <c r="E25" s="12"/>
      <c r="F25" s="186">
        <v>0</v>
      </c>
    </row>
    <row r="26" spans="5:10" ht="18.75">
      <c r="E26" s="12"/>
      <c r="F26" s="186">
        <v>0</v>
      </c>
      <c r="J26" s="163"/>
    </row>
    <row r="27" spans="2:6" ht="18.75">
      <c r="B27" s="1" t="s">
        <v>552</v>
      </c>
      <c r="D27" s="188"/>
      <c r="E27" s="12"/>
      <c r="F27" s="189">
        <f>F7-F15-F16</f>
        <v>316196.8</v>
      </c>
    </row>
    <row r="28" spans="5:7" ht="8.25" customHeight="1">
      <c r="E28" s="30"/>
      <c r="F28" s="190"/>
      <c r="G28" s="9"/>
    </row>
    <row r="29" spans="2:6" ht="21" customHeight="1">
      <c r="B29" s="176" t="s">
        <v>54</v>
      </c>
      <c r="C29" s="176"/>
      <c r="D29" s="191"/>
      <c r="E29" s="177" t="s">
        <v>56</v>
      </c>
      <c r="F29" s="4"/>
    </row>
    <row r="30" spans="2:10" ht="18.75">
      <c r="B30" s="4" t="s">
        <v>524</v>
      </c>
      <c r="C30" s="4"/>
      <c r="D30" s="166"/>
      <c r="E30" s="12" t="s">
        <v>525</v>
      </c>
      <c r="F30" s="4"/>
      <c r="J30" s="8"/>
    </row>
    <row r="31" spans="2:10" ht="18.75">
      <c r="B31" s="4" t="s">
        <v>523</v>
      </c>
      <c r="C31" s="4"/>
      <c r="D31" s="166"/>
      <c r="E31" s="12" t="s">
        <v>526</v>
      </c>
      <c r="F31" s="4"/>
      <c r="J31" s="163"/>
    </row>
    <row r="32" spans="2:6" ht="18.75">
      <c r="B32" s="4" t="s">
        <v>489</v>
      </c>
      <c r="C32" s="4"/>
      <c r="D32" s="166"/>
      <c r="E32" s="12" t="s">
        <v>439</v>
      </c>
      <c r="F32" s="4"/>
    </row>
    <row r="33" spans="2:6" ht="18.75">
      <c r="B33" s="4" t="s">
        <v>553</v>
      </c>
      <c r="C33" s="4"/>
      <c r="D33" s="166"/>
      <c r="E33" s="12" t="str">
        <f>B33</f>
        <v>วันที่   31 มกราคม 2555</v>
      </c>
      <c r="F33" s="4"/>
    </row>
    <row r="34" spans="2:7" ht="18.75">
      <c r="B34" s="9"/>
      <c r="C34" s="9"/>
      <c r="D34" s="167"/>
      <c r="E34" s="30"/>
      <c r="F34" s="9"/>
      <c r="G34" s="9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B1:M212"/>
  <sheetViews>
    <sheetView zoomScalePageLayoutView="0" workbookViewId="0" topLeftCell="A1">
      <selection activeCell="K39" sqref="K39"/>
    </sheetView>
  </sheetViews>
  <sheetFormatPr defaultColWidth="9.00390625" defaultRowHeight="21.75"/>
  <cols>
    <col min="1" max="1" width="2.421875" style="1" customWidth="1"/>
    <col min="2" max="3" width="18.7109375" style="1" customWidth="1"/>
    <col min="4" max="4" width="14.28125" style="274" customWidth="1"/>
    <col min="5" max="5" width="16.00390625" style="1" customWidth="1"/>
    <col min="6" max="6" width="14.421875" style="1" customWidth="1"/>
    <col min="7" max="7" width="11.28125" style="1" customWidth="1"/>
    <col min="8" max="8" width="9.57421875" style="274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9"/>
      <c r="C1" s="9"/>
      <c r="D1" s="273"/>
      <c r="E1" s="9"/>
      <c r="F1" s="4"/>
    </row>
    <row r="2" spans="2:7" ht="25.5" customHeight="1">
      <c r="B2" s="33" t="s">
        <v>110</v>
      </c>
      <c r="C2" s="33"/>
      <c r="D2" s="275"/>
      <c r="F2" s="176"/>
      <c r="G2" s="176"/>
    </row>
    <row r="3" spans="4:6" ht="18.75">
      <c r="D3" s="276" t="s">
        <v>111</v>
      </c>
      <c r="E3" s="33"/>
      <c r="F3" s="33"/>
    </row>
    <row r="4" spans="2:4" ht="21.75" customHeight="1">
      <c r="B4" s="33" t="s">
        <v>337</v>
      </c>
      <c r="C4" s="33"/>
      <c r="D4" s="277"/>
    </row>
    <row r="5" spans="4:6" ht="21" customHeight="1">
      <c r="D5" s="276" t="s">
        <v>112</v>
      </c>
      <c r="E5" s="33"/>
      <c r="F5" s="33"/>
    </row>
    <row r="6" spans="2:7" ht="6" customHeight="1">
      <c r="B6" s="9"/>
      <c r="C6" s="9"/>
      <c r="D6" s="278"/>
      <c r="E6" s="9"/>
      <c r="F6" s="9"/>
      <c r="G6" s="9"/>
    </row>
    <row r="7" spans="2:6" ht="23.25" customHeight="1">
      <c r="B7" s="1" t="s">
        <v>554</v>
      </c>
      <c r="E7" s="177"/>
      <c r="F7" s="279">
        <v>1173877.89</v>
      </c>
    </row>
    <row r="8" spans="2:6" ht="25.5" customHeight="1">
      <c r="B8" s="33" t="s">
        <v>427</v>
      </c>
      <c r="E8" s="12"/>
      <c r="F8" s="179"/>
    </row>
    <row r="9" spans="2:6" ht="21.75" customHeight="1">
      <c r="B9" s="179" t="s">
        <v>387</v>
      </c>
      <c r="C9" s="180" t="s">
        <v>52</v>
      </c>
      <c r="D9" s="280" t="s">
        <v>7</v>
      </c>
      <c r="E9" s="12"/>
      <c r="F9" s="179"/>
    </row>
    <row r="10" spans="2:6" ht="21" customHeight="1">
      <c r="B10" s="182"/>
      <c r="C10" s="182"/>
      <c r="E10" s="12"/>
      <c r="F10" s="183"/>
    </row>
    <row r="11" spans="2:6" ht="18.75">
      <c r="B11" s="33" t="s">
        <v>53</v>
      </c>
      <c r="E11" s="12"/>
      <c r="F11" s="179"/>
    </row>
    <row r="12" spans="2:6" ht="18.75">
      <c r="B12" s="180" t="s">
        <v>13</v>
      </c>
      <c r="C12" s="180" t="s">
        <v>6</v>
      </c>
      <c r="D12" s="281" t="s">
        <v>7</v>
      </c>
      <c r="E12" s="12"/>
      <c r="F12" s="179"/>
    </row>
    <row r="13" spans="2:6" ht="18.75">
      <c r="B13" s="182"/>
      <c r="C13" s="185"/>
      <c r="D13" s="282"/>
      <c r="E13" s="12"/>
      <c r="F13" s="283"/>
    </row>
    <row r="14" spans="2:6" ht="18.75">
      <c r="B14" s="182"/>
      <c r="C14" s="185"/>
      <c r="D14" s="282"/>
      <c r="E14" s="12"/>
      <c r="F14" s="283"/>
    </row>
    <row r="15" spans="2:6" ht="18.75">
      <c r="B15" s="182"/>
      <c r="C15" s="185"/>
      <c r="D15" s="282"/>
      <c r="E15" s="12"/>
      <c r="F15" s="283"/>
    </row>
    <row r="16" spans="2:6" ht="18.75">
      <c r="B16" s="182"/>
      <c r="C16" s="185"/>
      <c r="D16" s="282"/>
      <c r="E16" s="12"/>
      <c r="F16" s="283"/>
    </row>
    <row r="17" spans="2:6" ht="18.75">
      <c r="B17" s="182"/>
      <c r="C17" s="185"/>
      <c r="D17" s="282"/>
      <c r="E17" s="12"/>
      <c r="F17" s="283"/>
    </row>
    <row r="18" spans="2:6" ht="18.75">
      <c r="B18" s="182"/>
      <c r="C18" s="185"/>
      <c r="D18" s="282"/>
      <c r="E18" s="12"/>
      <c r="F18" s="283"/>
    </row>
    <row r="19" spans="2:8" s="196" customFormat="1" ht="18.75">
      <c r="B19" s="182"/>
      <c r="C19" s="185"/>
      <c r="D19" s="282"/>
      <c r="E19" s="12"/>
      <c r="F19" s="283"/>
      <c r="H19" s="284"/>
    </row>
    <row r="20" spans="2:8" s="196" customFormat="1" ht="18.75">
      <c r="B20" s="182"/>
      <c r="C20" s="185"/>
      <c r="D20" s="282"/>
      <c r="E20" s="12"/>
      <c r="F20" s="283"/>
      <c r="H20" s="284"/>
    </row>
    <row r="21" spans="2:8" s="196" customFormat="1" ht="18.75">
      <c r="B21" s="182"/>
      <c r="C21" s="185"/>
      <c r="D21" s="282"/>
      <c r="E21" s="12"/>
      <c r="F21" s="283"/>
      <c r="G21" s="1"/>
      <c r="H21" s="284"/>
    </row>
    <row r="22" spans="2:8" s="196" customFormat="1" ht="18.75">
      <c r="B22" s="182"/>
      <c r="C22" s="185"/>
      <c r="D22" s="282"/>
      <c r="E22" s="12"/>
      <c r="F22" s="283"/>
      <c r="G22" s="1"/>
      <c r="H22" s="284"/>
    </row>
    <row r="23" spans="2:8" s="196" customFormat="1" ht="18.75">
      <c r="B23" s="182"/>
      <c r="C23" s="185"/>
      <c r="D23" s="282"/>
      <c r="E23" s="12"/>
      <c r="F23" s="283"/>
      <c r="G23" s="1"/>
      <c r="H23" s="284"/>
    </row>
    <row r="24" spans="2:8" s="196" customFormat="1" ht="18.75">
      <c r="B24" s="182"/>
      <c r="C24" s="185"/>
      <c r="D24" s="274"/>
      <c r="E24" s="12"/>
      <c r="F24" s="283"/>
      <c r="G24" s="1"/>
      <c r="H24" s="284"/>
    </row>
    <row r="25" spans="2:8" s="196" customFormat="1" ht="18.75">
      <c r="B25" s="182"/>
      <c r="C25" s="185"/>
      <c r="D25" s="274"/>
      <c r="E25" s="12"/>
      <c r="F25" s="283"/>
      <c r="G25" s="1"/>
      <c r="H25" s="284"/>
    </row>
    <row r="26" spans="2:8" s="196" customFormat="1" ht="18.75">
      <c r="B26" s="182"/>
      <c r="C26" s="185"/>
      <c r="D26" s="274"/>
      <c r="E26" s="12"/>
      <c r="F26" s="283"/>
      <c r="G26" s="1"/>
      <c r="H26" s="284"/>
    </row>
    <row r="27" spans="2:8" s="196" customFormat="1" ht="18.75">
      <c r="B27" s="182"/>
      <c r="C27" s="185"/>
      <c r="D27" s="274"/>
      <c r="E27" s="12"/>
      <c r="F27" s="283"/>
      <c r="G27" s="1"/>
      <c r="H27" s="284"/>
    </row>
    <row r="28" spans="2:8" s="196" customFormat="1" ht="18.75">
      <c r="B28" s="182"/>
      <c r="C28" s="185"/>
      <c r="D28" s="274"/>
      <c r="E28" s="12"/>
      <c r="F28" s="283"/>
      <c r="G28" s="1"/>
      <c r="H28" s="284"/>
    </row>
    <row r="29" spans="2:8" s="196" customFormat="1" ht="18.75">
      <c r="B29" s="182"/>
      <c r="C29" s="185"/>
      <c r="D29" s="274"/>
      <c r="E29" s="12"/>
      <c r="F29" s="283"/>
      <c r="G29" s="1"/>
      <c r="H29" s="284"/>
    </row>
    <row r="30" spans="2:8" s="196" customFormat="1" ht="18.75">
      <c r="B30" s="182"/>
      <c r="C30" s="179"/>
      <c r="D30" s="274"/>
      <c r="E30" s="12"/>
      <c r="F30" s="283"/>
      <c r="G30" s="1"/>
      <c r="H30" s="284"/>
    </row>
    <row r="31" spans="2:8" s="196" customFormat="1" ht="18.75">
      <c r="B31" s="33" t="s">
        <v>425</v>
      </c>
      <c r="C31" s="179"/>
      <c r="D31" s="274"/>
      <c r="E31" s="12"/>
      <c r="F31" s="283"/>
      <c r="G31" s="1"/>
      <c r="H31" s="284"/>
    </row>
    <row r="32" spans="2:8" s="196" customFormat="1" ht="18.75">
      <c r="B32" s="266"/>
      <c r="C32" s="179"/>
      <c r="D32" s="274"/>
      <c r="E32" s="12"/>
      <c r="F32" s="283"/>
      <c r="G32" s="1"/>
      <c r="H32" s="284"/>
    </row>
    <row r="33" spans="2:8" s="196" customFormat="1" ht="18.75">
      <c r="B33" s="266"/>
      <c r="C33" s="179"/>
      <c r="D33" s="274"/>
      <c r="E33" s="12"/>
      <c r="F33" s="283"/>
      <c r="G33" s="1"/>
      <c r="H33" s="284"/>
    </row>
    <row r="34" spans="2:8" s="196" customFormat="1" ht="18.75">
      <c r="B34" s="1"/>
      <c r="C34" s="179"/>
      <c r="D34" s="274"/>
      <c r="E34" s="12"/>
      <c r="F34" s="283"/>
      <c r="H34" s="284"/>
    </row>
    <row r="35" spans="2:6" ht="18.75">
      <c r="B35" s="198"/>
      <c r="C35" s="198"/>
      <c r="E35" s="12"/>
      <c r="F35" s="283"/>
    </row>
    <row r="36" spans="2:10" ht="18.75">
      <c r="B36" s="33" t="s">
        <v>426</v>
      </c>
      <c r="E36" s="12"/>
      <c r="F36" s="282"/>
      <c r="J36" s="274"/>
    </row>
    <row r="37" spans="2:6" ht="18.75">
      <c r="B37" s="1" t="s">
        <v>128</v>
      </c>
      <c r="E37" s="12"/>
      <c r="F37" s="282">
        <v>0.05</v>
      </c>
    </row>
    <row r="38" spans="5:10" ht="18.75">
      <c r="E38" s="12"/>
      <c r="F38" s="282">
        <v>0</v>
      </c>
      <c r="J38" s="163"/>
    </row>
    <row r="39" spans="2:6" ht="18.75">
      <c r="B39" s="1" t="s">
        <v>552</v>
      </c>
      <c r="D39" s="285"/>
      <c r="E39" s="12"/>
      <c r="F39" s="286">
        <f>F7-F13-F14-F19-F20+F37-F32-F33-F34-F35+F38-F21-F15-F16-F17-F18-F22-F23-F24-F30-F31-F25-F26-F27-F28-F29</f>
        <v>1173877.94</v>
      </c>
    </row>
    <row r="40" spans="5:7" ht="18" customHeight="1">
      <c r="E40" s="30"/>
      <c r="F40" s="190"/>
      <c r="G40" s="9"/>
    </row>
    <row r="41" spans="2:6" ht="21" customHeight="1">
      <c r="B41" s="176" t="s">
        <v>54</v>
      </c>
      <c r="C41" s="176"/>
      <c r="D41" s="287"/>
      <c r="E41" s="177" t="s">
        <v>56</v>
      </c>
      <c r="F41" s="4"/>
    </row>
    <row r="42" spans="2:10" ht="18.75">
      <c r="B42" s="4" t="s">
        <v>521</v>
      </c>
      <c r="C42" s="4"/>
      <c r="D42" s="288"/>
      <c r="E42" s="12" t="s">
        <v>522</v>
      </c>
      <c r="F42" s="4"/>
      <c r="J42" s="274"/>
    </row>
    <row r="43" spans="2:10" ht="18.75">
      <c r="B43" s="4" t="s">
        <v>520</v>
      </c>
      <c r="C43" s="4"/>
      <c r="D43" s="288"/>
      <c r="E43" s="12" t="s">
        <v>438</v>
      </c>
      <c r="F43" s="4"/>
      <c r="J43" s="163"/>
    </row>
    <row r="44" spans="2:6" ht="18.75">
      <c r="B44" s="4" t="s">
        <v>485</v>
      </c>
      <c r="C44" s="4"/>
      <c r="D44" s="288"/>
      <c r="E44" s="12" t="s">
        <v>439</v>
      </c>
      <c r="F44" s="4"/>
    </row>
    <row r="45" spans="2:6" ht="18.75">
      <c r="B45" s="4" t="s">
        <v>555</v>
      </c>
      <c r="C45" s="4"/>
      <c r="D45" s="288"/>
      <c r="E45" s="12" t="str">
        <f>B45</f>
        <v>วันที่     31  มกราคม  2555</v>
      </c>
      <c r="F45" s="4"/>
    </row>
    <row r="46" spans="2:7" ht="18.75">
      <c r="B46" s="9"/>
      <c r="C46" s="9"/>
      <c r="D46" s="273"/>
      <c r="E46" s="30"/>
      <c r="F46" s="9"/>
      <c r="G46" s="9"/>
    </row>
    <row r="212" ht="18.75">
      <c r="M212" s="1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B1:H34"/>
  <sheetViews>
    <sheetView zoomScalePageLayoutView="0" workbookViewId="0" topLeftCell="A8">
      <selection activeCell="K12" sqref="K12"/>
    </sheetView>
  </sheetViews>
  <sheetFormatPr defaultColWidth="9.00390625" defaultRowHeight="21.75"/>
  <cols>
    <col min="1" max="1" width="2.421875" style="1" customWidth="1"/>
    <col min="2" max="2" width="19.140625" style="1" customWidth="1"/>
    <col min="3" max="3" width="17.28125" style="1" customWidth="1"/>
    <col min="4" max="4" width="15.7109375" style="326" customWidth="1"/>
    <col min="5" max="5" width="14.28125" style="1" customWidth="1"/>
    <col min="6" max="6" width="17.7109375" style="1" customWidth="1"/>
    <col min="7" max="7" width="8.140625" style="1" customWidth="1"/>
    <col min="8" max="8" width="9.57421875" style="326" bestFit="1" customWidth="1"/>
    <col min="9" max="16384" width="9.00390625" style="1" customWidth="1"/>
  </cols>
  <sheetData>
    <row r="1" spans="2:6" ht="19.5" customHeight="1">
      <c r="B1" s="9"/>
      <c r="C1" s="9"/>
      <c r="D1" s="325"/>
      <c r="E1" s="9"/>
      <c r="F1" s="4"/>
    </row>
    <row r="2" spans="2:7" ht="22.5" customHeight="1">
      <c r="B2" s="33" t="s">
        <v>110</v>
      </c>
      <c r="C2" s="33"/>
      <c r="D2" s="327" t="s">
        <v>325</v>
      </c>
      <c r="F2" s="176"/>
      <c r="G2" s="176"/>
    </row>
    <row r="3" spans="4:6" ht="18.75">
      <c r="D3" s="327" t="s">
        <v>334</v>
      </c>
      <c r="E3" s="33"/>
      <c r="F3" s="33"/>
    </row>
    <row r="4" spans="2:4" ht="22.5" customHeight="1">
      <c r="B4" s="33" t="s">
        <v>336</v>
      </c>
      <c r="C4" s="33"/>
      <c r="D4" s="328"/>
    </row>
    <row r="5" spans="4:6" ht="21" customHeight="1">
      <c r="D5" s="327" t="s">
        <v>326</v>
      </c>
      <c r="E5" s="33"/>
      <c r="F5" s="33"/>
    </row>
    <row r="6" spans="2:7" ht="6" customHeight="1">
      <c r="B6" s="9"/>
      <c r="C6" s="9"/>
      <c r="D6" s="329"/>
      <c r="E6" s="9"/>
      <c r="F6" s="9"/>
      <c r="G6" s="9"/>
    </row>
    <row r="7" spans="2:6" ht="22.5" customHeight="1">
      <c r="B7" s="1" t="s">
        <v>556</v>
      </c>
      <c r="E7" s="177"/>
      <c r="F7" s="330">
        <v>2049102.45</v>
      </c>
    </row>
    <row r="8" spans="2:6" ht="24" customHeight="1">
      <c r="B8" s="1" t="s">
        <v>327</v>
      </c>
      <c r="E8" s="12"/>
      <c r="F8" s="330"/>
    </row>
    <row r="9" spans="2:6" ht="18.75">
      <c r="B9" s="179" t="s">
        <v>388</v>
      </c>
      <c r="C9" s="180"/>
      <c r="D9" s="331" t="s">
        <v>7</v>
      </c>
      <c r="E9" s="12"/>
      <c r="F9" s="330"/>
    </row>
    <row r="10" spans="2:6" ht="21" customHeight="1">
      <c r="B10" s="185" t="s">
        <v>565</v>
      </c>
      <c r="D10" s="326">
        <v>52540</v>
      </c>
      <c r="E10" s="12"/>
      <c r="F10" s="330">
        <v>52540</v>
      </c>
    </row>
    <row r="11" spans="2:6" ht="21" customHeight="1">
      <c r="B11" s="185"/>
      <c r="E11" s="12"/>
      <c r="F11" s="330"/>
    </row>
    <row r="12" spans="2:6" ht="21" customHeight="1">
      <c r="B12" s="185"/>
      <c r="E12" s="12"/>
      <c r="F12" s="330"/>
    </row>
    <row r="13" spans="2:6" ht="21" customHeight="1">
      <c r="B13" s="185"/>
      <c r="E13" s="12"/>
      <c r="F13" s="330"/>
    </row>
    <row r="14" spans="2:6" ht="21" customHeight="1">
      <c r="B14" s="185"/>
      <c r="E14" s="12"/>
      <c r="F14" s="330"/>
    </row>
    <row r="15" spans="2:6" ht="21" customHeight="1">
      <c r="B15" s="185"/>
      <c r="E15" s="12"/>
      <c r="F15" s="330"/>
    </row>
    <row r="16" spans="2:6" ht="21" customHeight="1">
      <c r="B16" s="185"/>
      <c r="E16" s="12"/>
      <c r="F16" s="330"/>
    </row>
    <row r="17" spans="2:6" ht="21" customHeight="1">
      <c r="B17" s="185"/>
      <c r="E17" s="12"/>
      <c r="F17" s="330"/>
    </row>
    <row r="18" spans="2:6" ht="21" customHeight="1">
      <c r="B18" s="185"/>
      <c r="E18" s="12"/>
      <c r="F18" s="330"/>
    </row>
    <row r="19" spans="2:6" ht="21" customHeight="1">
      <c r="B19" s="185"/>
      <c r="E19" s="12"/>
      <c r="F19" s="330"/>
    </row>
    <row r="20" spans="2:6" ht="21" customHeight="1">
      <c r="B20" s="185"/>
      <c r="E20" s="12"/>
      <c r="F20" s="330"/>
    </row>
    <row r="21" spans="2:6" ht="21" customHeight="1">
      <c r="B21" s="185"/>
      <c r="E21" s="12"/>
      <c r="F21" s="330"/>
    </row>
    <row r="22" spans="2:6" ht="21" customHeight="1">
      <c r="B22" s="185"/>
      <c r="E22" s="12"/>
      <c r="F22" s="330"/>
    </row>
    <row r="23" spans="2:6" ht="21" customHeight="1">
      <c r="B23" s="185"/>
      <c r="E23" s="12"/>
      <c r="F23" s="330"/>
    </row>
    <row r="24" spans="2:6" ht="18.75">
      <c r="B24" s="1" t="s">
        <v>53</v>
      </c>
      <c r="E24" s="12"/>
      <c r="F24" s="330"/>
    </row>
    <row r="25" spans="2:8" s="196" customFormat="1" ht="18.75">
      <c r="B25" s="199"/>
      <c r="C25" s="179"/>
      <c r="D25" s="332"/>
      <c r="E25" s="200"/>
      <c r="F25" s="330"/>
      <c r="H25" s="332"/>
    </row>
    <row r="26" spans="2:6" ht="18.75">
      <c r="B26" s="1" t="s">
        <v>328</v>
      </c>
      <c r="E26" s="12"/>
      <c r="F26" s="330"/>
    </row>
    <row r="27" spans="2:6" ht="18.75">
      <c r="B27" s="1" t="s">
        <v>557</v>
      </c>
      <c r="E27" s="12"/>
      <c r="F27" s="189">
        <f>F7-F10-F11</f>
        <v>1996562.45</v>
      </c>
    </row>
    <row r="28" spans="5:7" ht="11.25" customHeight="1">
      <c r="E28" s="30"/>
      <c r="F28" s="9"/>
      <c r="G28" s="9"/>
    </row>
    <row r="29" spans="2:6" ht="21" customHeight="1">
      <c r="B29" s="176" t="s">
        <v>54</v>
      </c>
      <c r="C29" s="176"/>
      <c r="D29" s="333"/>
      <c r="E29" s="177" t="s">
        <v>56</v>
      </c>
      <c r="F29" s="4"/>
    </row>
    <row r="30" spans="2:6" ht="18.75">
      <c r="B30" s="4" t="s">
        <v>55</v>
      </c>
      <c r="C30" s="4"/>
      <c r="D30" s="334"/>
      <c r="E30" s="12" t="s">
        <v>55</v>
      </c>
      <c r="F30" s="4"/>
    </row>
    <row r="31" spans="2:6" ht="18.75">
      <c r="B31" s="4" t="s">
        <v>479</v>
      </c>
      <c r="C31" s="4"/>
      <c r="D31" s="334"/>
      <c r="E31" s="12" t="s">
        <v>486</v>
      </c>
      <c r="F31" s="4"/>
    </row>
    <row r="32" spans="2:6" ht="18.75">
      <c r="B32" s="4" t="s">
        <v>487</v>
      </c>
      <c r="C32" s="4"/>
      <c r="D32" s="334"/>
      <c r="E32" s="12" t="s">
        <v>488</v>
      </c>
      <c r="F32" s="4"/>
    </row>
    <row r="33" spans="2:6" ht="18.75">
      <c r="B33" s="4" t="s">
        <v>558</v>
      </c>
      <c r="C33" s="4"/>
      <c r="D33" s="334"/>
      <c r="E33" s="12" t="str">
        <f>B33</f>
        <v> วันที่     31 มกราคม  2555</v>
      </c>
      <c r="F33" s="4"/>
    </row>
    <row r="34" spans="2:7" ht="18.75">
      <c r="B34" s="9"/>
      <c r="C34" s="9"/>
      <c r="D34" s="325"/>
      <c r="E34" s="30"/>
      <c r="F34" s="9"/>
      <c r="G34" s="9"/>
    </row>
  </sheetData>
  <sheetProtection/>
  <printOptions/>
  <pageMargins left="0.6" right="0" top="0.91" bottom="0.84" header="0.2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B1:H29"/>
  <sheetViews>
    <sheetView zoomScalePageLayoutView="0" workbookViewId="0" topLeftCell="A1">
      <selection activeCell="F18" sqref="F18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8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8" bestFit="1" customWidth="1"/>
    <col min="9" max="16384" width="9.00390625" style="1" customWidth="1"/>
  </cols>
  <sheetData>
    <row r="1" spans="2:6" ht="10.5" customHeight="1">
      <c r="B1" s="9"/>
      <c r="C1" s="9"/>
      <c r="D1" s="167"/>
      <c r="E1" s="9"/>
      <c r="F1" s="4"/>
    </row>
    <row r="2" spans="2:7" ht="23.25" customHeight="1">
      <c r="B2" s="33" t="s">
        <v>110</v>
      </c>
      <c r="C2" s="33"/>
      <c r="D2" s="175" t="s">
        <v>325</v>
      </c>
      <c r="F2" s="176"/>
      <c r="G2" s="176"/>
    </row>
    <row r="3" spans="4:6" ht="18.75">
      <c r="D3" s="175" t="s">
        <v>335</v>
      </c>
      <c r="E3" s="33"/>
      <c r="F3" s="33"/>
    </row>
    <row r="4" spans="2:4" ht="23.25" customHeight="1">
      <c r="B4" s="33" t="s">
        <v>330</v>
      </c>
      <c r="C4" s="33"/>
      <c r="D4" s="6"/>
    </row>
    <row r="5" spans="4:6" ht="21" customHeight="1">
      <c r="D5" s="175" t="s">
        <v>329</v>
      </c>
      <c r="E5" s="33"/>
      <c r="F5" s="33"/>
    </row>
    <row r="6" spans="2:7" ht="6" customHeight="1">
      <c r="B6" s="9"/>
      <c r="C6" s="9"/>
      <c r="D6" s="11"/>
      <c r="E6" s="9"/>
      <c r="F6" s="9"/>
      <c r="G6" s="9"/>
    </row>
    <row r="7" spans="2:6" ht="22.5" customHeight="1">
      <c r="B7" s="1" t="s">
        <v>561</v>
      </c>
      <c r="E7" s="177"/>
      <c r="F7" s="178">
        <v>8093889.31</v>
      </c>
    </row>
    <row r="8" spans="2:6" ht="20.25" customHeight="1">
      <c r="B8" s="1" t="s">
        <v>327</v>
      </c>
      <c r="E8" s="12"/>
      <c r="F8" s="179"/>
    </row>
    <row r="9" spans="2:6" ht="18.75">
      <c r="B9" s="179" t="s">
        <v>388</v>
      </c>
      <c r="C9" s="180"/>
      <c r="D9" s="181" t="s">
        <v>7</v>
      </c>
      <c r="E9" s="12"/>
      <c r="F9" s="179"/>
    </row>
    <row r="10" spans="2:6" ht="23.25" customHeight="1">
      <c r="B10" s="185"/>
      <c r="E10" s="12"/>
      <c r="F10" s="183">
        <f aca="true" t="shared" si="0" ref="F10:F15">D10</f>
        <v>0</v>
      </c>
    </row>
    <row r="11" spans="2:6" ht="21" customHeight="1">
      <c r="B11" s="185"/>
      <c r="E11" s="12"/>
      <c r="F11" s="183">
        <f t="shared" si="0"/>
        <v>0</v>
      </c>
    </row>
    <row r="12" spans="2:6" ht="21" customHeight="1">
      <c r="B12" s="185"/>
      <c r="E12" s="12"/>
      <c r="F12" s="183">
        <f t="shared" si="0"/>
        <v>0</v>
      </c>
    </row>
    <row r="13" spans="2:6" ht="21" customHeight="1">
      <c r="B13" s="185"/>
      <c r="E13" s="12"/>
      <c r="F13" s="183">
        <f t="shared" si="0"/>
        <v>0</v>
      </c>
    </row>
    <row r="14" spans="2:6" ht="21" customHeight="1">
      <c r="B14" s="185"/>
      <c r="E14" s="12"/>
      <c r="F14" s="183">
        <f t="shared" si="0"/>
        <v>0</v>
      </c>
    </row>
    <row r="15" spans="2:6" ht="21" customHeight="1">
      <c r="B15" s="185"/>
      <c r="E15" s="12"/>
      <c r="F15" s="183">
        <f t="shared" si="0"/>
        <v>0</v>
      </c>
    </row>
    <row r="16" spans="2:6" ht="21" customHeight="1">
      <c r="B16" s="185"/>
      <c r="E16" s="12"/>
      <c r="F16" s="183"/>
    </row>
    <row r="17" spans="2:6" ht="21" customHeight="1">
      <c r="B17" s="185"/>
      <c r="E17" s="12"/>
      <c r="F17" s="183"/>
    </row>
    <row r="18" spans="2:6" ht="21" customHeight="1">
      <c r="B18" s="185"/>
      <c r="E18" s="12"/>
      <c r="F18" s="183"/>
    </row>
    <row r="19" spans="2:6" ht="18.75">
      <c r="B19" s="1" t="s">
        <v>53</v>
      </c>
      <c r="E19" s="12"/>
      <c r="F19" s="179"/>
    </row>
    <row r="20" spans="2:8" s="196" customFormat="1" ht="18.75">
      <c r="B20" s="199"/>
      <c r="C20" s="179"/>
      <c r="D20" s="197"/>
      <c r="E20" s="200"/>
      <c r="F20" s="201"/>
      <c r="H20" s="197"/>
    </row>
    <row r="21" spans="2:6" ht="18.75">
      <c r="B21" s="1" t="s">
        <v>328</v>
      </c>
      <c r="E21" s="12"/>
      <c r="F21" s="179"/>
    </row>
    <row r="22" spans="2:6" ht="18.75">
      <c r="B22" s="1" t="s">
        <v>559</v>
      </c>
      <c r="E22" s="12"/>
      <c r="F22" s="189">
        <f>F7-F10</f>
        <v>8093889.31</v>
      </c>
    </row>
    <row r="23" spans="5:7" ht="11.25" customHeight="1">
      <c r="E23" s="30"/>
      <c r="F23" s="9"/>
      <c r="G23" s="9"/>
    </row>
    <row r="24" spans="2:6" ht="21" customHeight="1">
      <c r="B24" s="176" t="s">
        <v>54</v>
      </c>
      <c r="C24" s="176"/>
      <c r="D24" s="191"/>
      <c r="E24" s="177" t="s">
        <v>56</v>
      </c>
      <c r="F24" s="4"/>
    </row>
    <row r="25" spans="2:6" ht="18.75">
      <c r="B25" s="4" t="s">
        <v>55</v>
      </c>
      <c r="C25" s="4"/>
      <c r="D25" s="166"/>
      <c r="E25" s="12" t="s">
        <v>55</v>
      </c>
      <c r="F25" s="4"/>
    </row>
    <row r="26" spans="2:6" ht="18.75">
      <c r="B26" s="4" t="s">
        <v>479</v>
      </c>
      <c r="C26" s="4"/>
      <c r="D26" s="166"/>
      <c r="E26" s="12" t="s">
        <v>438</v>
      </c>
      <c r="F26" s="4"/>
    </row>
    <row r="27" spans="2:6" ht="18.75">
      <c r="B27" s="4" t="s">
        <v>480</v>
      </c>
      <c r="C27" s="4"/>
      <c r="D27" s="166"/>
      <c r="E27" s="12" t="s">
        <v>439</v>
      </c>
      <c r="F27" s="4"/>
    </row>
    <row r="28" spans="2:6" ht="18.75">
      <c r="B28" s="4" t="s">
        <v>560</v>
      </c>
      <c r="C28" s="4"/>
      <c r="D28" s="166"/>
      <c r="E28" s="12" t="str">
        <f>B28</f>
        <v> วันที่  31 มกราคม  2555</v>
      </c>
      <c r="F28" s="4"/>
    </row>
    <row r="29" spans="2:7" ht="18.75">
      <c r="B29" s="9"/>
      <c r="C29" s="9"/>
      <c r="D29" s="167"/>
      <c r="E29" s="30"/>
      <c r="F29" s="9"/>
      <c r="G29" s="9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2:H12"/>
  <sheetViews>
    <sheetView zoomScalePageLayoutView="0" workbookViewId="0" topLeftCell="A1">
      <selection activeCell="K5" sqref="K5"/>
    </sheetView>
  </sheetViews>
  <sheetFormatPr defaultColWidth="8.8515625" defaultRowHeight="21.75"/>
  <cols>
    <col min="1" max="1" width="8.00390625" style="193" customWidth="1"/>
    <col min="2" max="2" width="8.8515625" style="70" customWidth="1"/>
    <col min="3" max="3" width="15.421875" style="70" customWidth="1"/>
    <col min="4" max="4" width="16.8515625" style="70" customWidth="1"/>
    <col min="5" max="5" width="19.140625" style="195" customWidth="1"/>
    <col min="6" max="6" width="2.57421875" style="70" customWidth="1"/>
    <col min="7" max="7" width="19.7109375" style="195" customWidth="1"/>
    <col min="8" max="16384" width="8.8515625" style="70" customWidth="1"/>
  </cols>
  <sheetData>
    <row r="2" spans="1:8" ht="21">
      <c r="A2" s="464" t="s">
        <v>140</v>
      </c>
      <c r="B2" s="464"/>
      <c r="C2" s="464"/>
      <c r="D2" s="464"/>
      <c r="E2" s="464"/>
      <c r="F2" s="464"/>
      <c r="G2" s="464"/>
      <c r="H2" s="192"/>
    </row>
    <row r="3" spans="1:8" ht="21">
      <c r="A3" s="464" t="s">
        <v>594</v>
      </c>
      <c r="B3" s="464"/>
      <c r="C3" s="464"/>
      <c r="D3" s="464"/>
      <c r="E3" s="464"/>
      <c r="F3" s="464"/>
      <c r="G3" s="464"/>
      <c r="H3" s="192"/>
    </row>
    <row r="4" spans="2:5" ht="21">
      <c r="B4" s="70" t="s">
        <v>452</v>
      </c>
      <c r="E4" s="194">
        <v>3087854.95</v>
      </c>
    </row>
    <row r="5" spans="1:5" ht="21">
      <c r="A5" s="193" t="s">
        <v>453</v>
      </c>
      <c r="B5" s="70" t="s">
        <v>454</v>
      </c>
      <c r="E5" s="195">
        <v>500</v>
      </c>
    </row>
    <row r="6" spans="1:5" ht="21">
      <c r="A6" s="193" t="s">
        <v>403</v>
      </c>
      <c r="B6" s="70" t="s">
        <v>455</v>
      </c>
      <c r="E6" s="195">
        <v>190860</v>
      </c>
    </row>
    <row r="7" spans="2:5" ht="21">
      <c r="B7" s="70" t="s">
        <v>68</v>
      </c>
      <c r="E7" s="317">
        <f>E4+E5-E6</f>
        <v>2897494.95</v>
      </c>
    </row>
    <row r="8" spans="1:5" ht="21">
      <c r="A8" s="193" t="s">
        <v>453</v>
      </c>
      <c r="B8" s="70" t="s">
        <v>475</v>
      </c>
      <c r="E8" s="195">
        <v>12000</v>
      </c>
    </row>
    <row r="9" spans="1:5" ht="21">
      <c r="A9" s="193" t="s">
        <v>403</v>
      </c>
      <c r="B9" s="70" t="s">
        <v>476</v>
      </c>
      <c r="E9" s="194">
        <v>148000</v>
      </c>
    </row>
    <row r="10" spans="2:5" ht="21">
      <c r="B10" s="70" t="s">
        <v>68</v>
      </c>
      <c r="E10" s="317">
        <f>E7+E8-E9+E11</f>
        <v>2761994.95</v>
      </c>
    </row>
    <row r="11" spans="1:5" ht="21">
      <c r="A11" s="193" t="s">
        <v>453</v>
      </c>
      <c r="B11" s="70" t="s">
        <v>566</v>
      </c>
      <c r="E11" s="317">
        <v>500</v>
      </c>
    </row>
    <row r="12" spans="2:5" ht="21.75" thickBot="1">
      <c r="B12" s="70" t="s">
        <v>68</v>
      </c>
      <c r="E12" s="265">
        <f>SUM(E10:E11)</f>
        <v>2762494.95</v>
      </c>
    </row>
    <row r="13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B1:G15"/>
  <sheetViews>
    <sheetView zoomScalePageLayoutView="0" workbookViewId="0" topLeftCell="A1">
      <selection activeCell="I11" sqref="I11"/>
    </sheetView>
  </sheetViews>
  <sheetFormatPr defaultColWidth="9.140625" defaultRowHeight="21.75"/>
  <cols>
    <col min="1" max="1" width="7.00390625" style="1" customWidth="1"/>
    <col min="2" max="2" width="8.140625" style="1" customWidth="1"/>
    <col min="3" max="3" width="45.421875" style="1" customWidth="1"/>
    <col min="4" max="4" width="12.7109375" style="8" customWidth="1"/>
    <col min="5" max="16384" width="9.140625" style="1" customWidth="1"/>
  </cols>
  <sheetData>
    <row r="1" spans="2:7" ht="18.75">
      <c r="B1" s="483" t="s">
        <v>91</v>
      </c>
      <c r="C1" s="483"/>
      <c r="D1" s="483"/>
      <c r="E1" s="202"/>
      <c r="F1" s="202"/>
      <c r="G1" s="202"/>
    </row>
    <row r="2" spans="2:7" ht="18.75">
      <c r="B2" s="483" t="s">
        <v>158</v>
      </c>
      <c r="C2" s="483"/>
      <c r="D2" s="483"/>
      <c r="E2" s="202"/>
      <c r="F2" s="202"/>
      <c r="G2" s="202"/>
    </row>
    <row r="3" spans="2:7" ht="18.75">
      <c r="B3" s="483" t="s">
        <v>477</v>
      </c>
      <c r="C3" s="483"/>
      <c r="D3" s="483"/>
      <c r="E3" s="202"/>
      <c r="F3" s="202"/>
      <c r="G3" s="202"/>
    </row>
    <row r="5" spans="2:4" ht="18.75">
      <c r="B5" s="3" t="s">
        <v>159</v>
      </c>
      <c r="C5" s="3" t="s">
        <v>18</v>
      </c>
      <c r="D5" s="203" t="s">
        <v>7</v>
      </c>
    </row>
    <row r="6" spans="2:4" ht="18.75">
      <c r="B6" s="3">
        <v>1</v>
      </c>
      <c r="C6" s="204" t="s">
        <v>478</v>
      </c>
      <c r="D6" s="205">
        <v>148000</v>
      </c>
    </row>
    <row r="7" spans="2:4" ht="18.75">
      <c r="B7" s="3"/>
      <c r="C7" s="204"/>
      <c r="D7" s="205"/>
    </row>
    <row r="8" spans="2:4" ht="18.75">
      <c r="B8" s="3"/>
      <c r="C8" s="204"/>
      <c r="D8" s="205"/>
    </row>
    <row r="9" spans="2:4" ht="18.75">
      <c r="B9" s="3"/>
      <c r="C9" s="204"/>
      <c r="D9" s="205"/>
    </row>
    <row r="10" spans="2:4" ht="18.75">
      <c r="B10" s="3"/>
      <c r="C10" s="204"/>
      <c r="D10" s="205"/>
    </row>
    <row r="11" spans="2:4" ht="18.75">
      <c r="B11" s="3"/>
      <c r="C11" s="204"/>
      <c r="D11" s="205"/>
    </row>
    <row r="12" spans="2:4" ht="18.75">
      <c r="B12" s="3"/>
      <c r="C12" s="204"/>
      <c r="D12" s="205"/>
    </row>
    <row r="13" spans="2:4" ht="18.75">
      <c r="B13" s="3"/>
      <c r="C13" s="204"/>
      <c r="D13" s="205"/>
    </row>
    <row r="14" spans="2:4" ht="18.75">
      <c r="B14" s="3"/>
      <c r="C14" s="204"/>
      <c r="D14" s="205"/>
    </row>
    <row r="15" spans="2:4" ht="18.75">
      <c r="B15" s="447" t="s">
        <v>68</v>
      </c>
      <c r="C15" s="448"/>
      <c r="D15" s="205">
        <f>SUM(D6:D14)</f>
        <v>148000</v>
      </c>
    </row>
  </sheetData>
  <sheetProtection/>
  <mergeCells count="4">
    <mergeCell ref="B15:C15"/>
    <mergeCell ref="B3:D3"/>
    <mergeCell ref="B2:D2"/>
    <mergeCell ref="B1:D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F168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21.75"/>
  <cols>
    <col min="1" max="1" width="30.421875" style="1" customWidth="1"/>
    <col min="2" max="2" width="26.421875" style="1" customWidth="1"/>
    <col min="3" max="3" width="8.7109375" style="1" customWidth="1"/>
    <col min="4" max="5" width="19.140625" style="1" customWidth="1"/>
    <col min="6" max="6" width="2.140625" style="1" customWidth="1"/>
    <col min="7" max="16384" width="9.140625" style="1" customWidth="1"/>
  </cols>
  <sheetData>
    <row r="1" spans="1:5" ht="18.75">
      <c r="A1" s="4"/>
      <c r="B1" s="4"/>
      <c r="C1" s="4"/>
      <c r="D1" s="4" t="s">
        <v>546</v>
      </c>
      <c r="E1" s="4"/>
    </row>
    <row r="2" spans="1:5" ht="18.75">
      <c r="A2" s="4"/>
      <c r="B2" s="4"/>
      <c r="C2" s="4"/>
      <c r="D2" s="4" t="s">
        <v>589</v>
      </c>
      <c r="E2" s="4"/>
    </row>
    <row r="3" spans="1:5" ht="23.25">
      <c r="A3" s="446" t="s">
        <v>22</v>
      </c>
      <c r="B3" s="446"/>
      <c r="C3" s="446"/>
      <c r="D3" s="446"/>
      <c r="E3" s="446"/>
    </row>
    <row r="4" spans="1:5" ht="18.75">
      <c r="A4" s="9" t="s">
        <v>21</v>
      </c>
      <c r="B4" s="9"/>
      <c r="C4" s="9"/>
      <c r="D4" s="9"/>
      <c r="E4" s="9"/>
    </row>
    <row r="5" spans="1:5" ht="18.75">
      <c r="A5" s="447" t="s">
        <v>18</v>
      </c>
      <c r="B5" s="448"/>
      <c r="C5" s="2" t="s">
        <v>19</v>
      </c>
      <c r="D5" s="3" t="s">
        <v>14</v>
      </c>
      <c r="E5" s="3" t="s">
        <v>15</v>
      </c>
    </row>
    <row r="6" spans="1:5" ht="18.75">
      <c r="A6" s="26" t="s">
        <v>562</v>
      </c>
      <c r="B6" s="13"/>
      <c r="C6" s="27">
        <v>3000</v>
      </c>
      <c r="D6" s="396">
        <v>303000</v>
      </c>
      <c r="E6" s="396"/>
    </row>
    <row r="7" spans="1:5" ht="18.75">
      <c r="A7" s="26" t="s">
        <v>550</v>
      </c>
      <c r="B7" s="13"/>
      <c r="C7" s="27">
        <v>3000</v>
      </c>
      <c r="D7" s="396">
        <v>31000</v>
      </c>
      <c r="E7" s="396"/>
    </row>
    <row r="8" spans="1:5" ht="18.75">
      <c r="A8" s="26" t="s">
        <v>575</v>
      </c>
      <c r="B8" s="13"/>
      <c r="C8" s="27">
        <v>3000</v>
      </c>
      <c r="D8" s="396">
        <v>31000</v>
      </c>
      <c r="E8" s="396"/>
    </row>
    <row r="9" spans="1:5" ht="18.75">
      <c r="A9" s="12"/>
      <c r="B9" s="13"/>
      <c r="C9" s="27"/>
      <c r="D9" s="396"/>
      <c r="E9" s="396"/>
    </row>
    <row r="10" spans="1:5" ht="18.75">
      <c r="A10" s="28" t="s">
        <v>544</v>
      </c>
      <c r="C10" s="5">
        <v>22</v>
      </c>
      <c r="D10" s="270"/>
      <c r="E10" s="409">
        <v>365000</v>
      </c>
    </row>
    <row r="11" spans="1:5" ht="18.75">
      <c r="A11" s="28"/>
      <c r="C11" s="408"/>
      <c r="D11" s="270"/>
      <c r="E11" s="270"/>
    </row>
    <row r="12" spans="1:5" ht="18.75">
      <c r="A12" s="29"/>
      <c r="B12" s="13"/>
      <c r="C12" s="27"/>
      <c r="D12" s="396"/>
      <c r="E12" s="396"/>
    </row>
    <row r="13" spans="1:5" ht="18.75">
      <c r="A13" s="29"/>
      <c r="B13" s="13"/>
      <c r="C13" s="27"/>
      <c r="D13" s="396"/>
      <c r="E13" s="396"/>
    </row>
    <row r="14" spans="1:5" ht="18.75">
      <c r="A14" s="29"/>
      <c r="B14" s="13"/>
      <c r="C14" s="27"/>
      <c r="D14" s="396"/>
      <c r="E14" s="396"/>
    </row>
    <row r="15" spans="1:5" ht="18.75">
      <c r="A15" s="29"/>
      <c r="B15" s="13"/>
      <c r="C15" s="27"/>
      <c r="D15" s="396"/>
      <c r="E15" s="396"/>
    </row>
    <row r="16" spans="1:5" ht="18.75">
      <c r="A16" s="29"/>
      <c r="B16" s="13"/>
      <c r="C16" s="27"/>
      <c r="D16" s="396"/>
      <c r="E16" s="396"/>
    </row>
    <row r="17" spans="1:5" ht="18.75">
      <c r="A17" s="29"/>
      <c r="B17" s="13"/>
      <c r="C17" s="27"/>
      <c r="D17" s="396"/>
      <c r="E17" s="396"/>
    </row>
    <row r="18" spans="1:5" ht="18.75">
      <c r="A18" s="29"/>
      <c r="B18" s="13"/>
      <c r="C18" s="27"/>
      <c r="D18" s="396"/>
      <c r="E18" s="396"/>
    </row>
    <row r="19" spans="1:5" ht="18.75">
      <c r="A19" s="12"/>
      <c r="B19" s="13"/>
      <c r="C19" s="27"/>
      <c r="D19" s="396"/>
      <c r="E19" s="396"/>
    </row>
    <row r="20" spans="1:5" ht="18.75">
      <c r="A20" s="12"/>
      <c r="B20" s="13"/>
      <c r="C20" s="27"/>
      <c r="D20" s="396"/>
      <c r="E20" s="396"/>
    </row>
    <row r="21" spans="1:5" ht="18.75">
      <c r="A21" s="29"/>
      <c r="B21" s="13"/>
      <c r="C21" s="27"/>
      <c r="D21" s="397"/>
      <c r="E21" s="397"/>
    </row>
    <row r="22" spans="1:5" ht="19.5" thickBot="1">
      <c r="A22" s="12"/>
      <c r="B22" s="13"/>
      <c r="C22" s="27"/>
      <c r="D22" s="398">
        <f>SUM(D6:D21)</f>
        <v>365000</v>
      </c>
      <c r="E22" s="398">
        <f>SUM(E6:E21)</f>
        <v>365000</v>
      </c>
    </row>
    <row r="23" spans="1:5" ht="19.5" thickTop="1">
      <c r="A23" s="12"/>
      <c r="B23" s="13"/>
      <c r="C23" s="27"/>
      <c r="D23" s="396"/>
      <c r="E23" s="396"/>
    </row>
    <row r="24" spans="1:5" ht="18.75">
      <c r="A24" s="12"/>
      <c r="B24" s="13"/>
      <c r="C24" s="27"/>
      <c r="D24" s="396"/>
      <c r="E24" s="396"/>
    </row>
    <row r="25" spans="1:5" ht="18.75">
      <c r="A25" s="30"/>
      <c r="B25" s="31"/>
      <c r="C25" s="32"/>
      <c r="D25" s="397"/>
      <c r="E25" s="397"/>
    </row>
    <row r="26" spans="1:5" ht="18.75">
      <c r="A26" s="267" t="s">
        <v>378</v>
      </c>
      <c r="B26" s="4"/>
      <c r="C26" s="4"/>
      <c r="D26" s="4"/>
      <c r="E26" s="4"/>
    </row>
    <row r="27" spans="1:5" ht="18.75">
      <c r="A27" s="268" t="s">
        <v>576</v>
      </c>
      <c r="B27" s="4"/>
      <c r="C27" s="4"/>
      <c r="D27" s="4"/>
      <c r="E27" s="4"/>
    </row>
    <row r="28" spans="1:5" ht="18.75">
      <c r="A28" s="268"/>
      <c r="B28" s="4"/>
      <c r="C28" s="4"/>
      <c r="D28" s="4"/>
      <c r="E28" s="4"/>
    </row>
    <row r="29" spans="1:5" ht="18.75">
      <c r="A29" s="268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4"/>
      <c r="B31" s="4"/>
      <c r="C31" s="4"/>
      <c r="D31" s="4"/>
      <c r="E31" s="4"/>
    </row>
    <row r="32" spans="1:5" ht="21">
      <c r="A32" s="25" t="s">
        <v>353</v>
      </c>
      <c r="B32" s="449" t="s">
        <v>354</v>
      </c>
      <c r="C32" s="450"/>
      <c r="D32" s="451" t="s">
        <v>0</v>
      </c>
      <c r="E32" s="452"/>
    </row>
    <row r="33" spans="1:5" ht="18.75">
      <c r="A33" s="4"/>
      <c r="B33" s="12"/>
      <c r="C33" s="13"/>
      <c r="D33" s="4"/>
      <c r="E33" s="4"/>
    </row>
    <row r="34" spans="1:5" ht="18.75">
      <c r="A34" s="14" t="s">
        <v>506</v>
      </c>
      <c r="B34" s="399" t="s">
        <v>507</v>
      </c>
      <c r="C34" s="210"/>
      <c r="D34" s="453" t="s">
        <v>519</v>
      </c>
      <c r="E34" s="454"/>
    </row>
    <row r="35" spans="1:5" ht="18.75">
      <c r="A35" s="22" t="s">
        <v>496</v>
      </c>
      <c r="B35" s="453" t="s">
        <v>508</v>
      </c>
      <c r="C35" s="455"/>
      <c r="D35" s="22" t="s">
        <v>509</v>
      </c>
      <c r="E35" s="22"/>
    </row>
    <row r="36" spans="1:5" ht="18.75">
      <c r="A36" s="23" t="s">
        <v>473</v>
      </c>
      <c r="B36" s="456"/>
      <c r="C36" s="457"/>
      <c r="D36" s="23" t="s">
        <v>510</v>
      </c>
      <c r="E36" s="23"/>
    </row>
    <row r="37" spans="1:5" ht="18.75">
      <c r="A37" s="22"/>
      <c r="B37" s="14"/>
      <c r="C37" s="14"/>
      <c r="D37" s="22"/>
      <c r="E37" s="22"/>
    </row>
    <row r="38" spans="1:5" ht="18.75">
      <c r="A38" s="22"/>
      <c r="B38" s="14"/>
      <c r="C38" s="14"/>
      <c r="D38" s="22"/>
      <c r="E38" s="22"/>
    </row>
    <row r="39" spans="1:5" ht="18.75">
      <c r="A39" s="22"/>
      <c r="B39" s="14"/>
      <c r="C39" s="14"/>
      <c r="D39" s="22"/>
      <c r="E39" s="22"/>
    </row>
    <row r="40" spans="1:5" ht="18.75">
      <c r="A40" s="22"/>
      <c r="B40" s="14"/>
      <c r="C40" s="14"/>
      <c r="D40" s="22"/>
      <c r="E40" s="22"/>
    </row>
    <row r="41" spans="1:5" ht="18.75">
      <c r="A41" s="22"/>
      <c r="B41" s="14"/>
      <c r="C41" s="14"/>
      <c r="D41" s="22"/>
      <c r="E41" s="22"/>
    </row>
    <row r="42" spans="1:5" ht="18.75">
      <c r="A42" s="22"/>
      <c r="B42" s="14"/>
      <c r="C42" s="14"/>
      <c r="D42" s="22"/>
      <c r="E42" s="22"/>
    </row>
    <row r="43" spans="1:5" ht="18.75">
      <c r="A43" s="4"/>
      <c r="B43" s="4"/>
      <c r="C43" s="4"/>
      <c r="D43" s="4"/>
      <c r="E43" s="4"/>
    </row>
    <row r="44" spans="1:5" ht="18.75">
      <c r="A44" s="4"/>
      <c r="B44" s="4"/>
      <c r="C44" s="4"/>
      <c r="D44" s="4"/>
      <c r="E44" s="4"/>
    </row>
    <row r="45" spans="1:5" ht="18.75">
      <c r="A45" s="4"/>
      <c r="B45" s="4"/>
      <c r="C45" s="4"/>
      <c r="D45" s="4" t="s">
        <v>549</v>
      </c>
      <c r="E45" s="4"/>
    </row>
    <row r="46" spans="1:5" ht="18.75">
      <c r="A46" s="4"/>
      <c r="B46" s="4"/>
      <c r="C46" s="4"/>
      <c r="D46" s="4" t="s">
        <v>545</v>
      </c>
      <c r="E46" s="4"/>
    </row>
    <row r="47" spans="1:5" ht="23.25">
      <c r="A47" s="446" t="s">
        <v>22</v>
      </c>
      <c r="B47" s="446"/>
      <c r="C47" s="446"/>
      <c r="D47" s="446"/>
      <c r="E47" s="446"/>
    </row>
    <row r="48" spans="1:5" ht="18.75">
      <c r="A48" s="9" t="s">
        <v>21</v>
      </c>
      <c r="B48" s="9"/>
      <c r="C48" s="9"/>
      <c r="D48" s="9"/>
      <c r="E48" s="9"/>
    </row>
    <row r="49" spans="1:5" ht="18.75">
      <c r="A49" s="447" t="s">
        <v>18</v>
      </c>
      <c r="B49" s="448"/>
      <c r="C49" s="2" t="s">
        <v>19</v>
      </c>
      <c r="D49" s="3" t="s">
        <v>14</v>
      </c>
      <c r="E49" s="3" t="s">
        <v>15</v>
      </c>
    </row>
    <row r="50" spans="1:5" ht="18.75">
      <c r="A50" s="26" t="s">
        <v>543</v>
      </c>
      <c r="B50" s="13"/>
      <c r="C50" s="27">
        <v>250</v>
      </c>
      <c r="D50" s="396">
        <v>30500</v>
      </c>
      <c r="E50" s="396"/>
    </row>
    <row r="51" spans="1:5" ht="18.75">
      <c r="A51" s="26" t="s">
        <v>580</v>
      </c>
      <c r="B51" s="13"/>
      <c r="C51" s="27">
        <v>250</v>
      </c>
      <c r="D51" s="396">
        <v>21600</v>
      </c>
      <c r="E51" s="396"/>
    </row>
    <row r="52" spans="1:5" ht="18.75">
      <c r="A52" s="28" t="s">
        <v>511</v>
      </c>
      <c r="B52" s="13"/>
      <c r="C52" s="27">
        <v>90</v>
      </c>
      <c r="D52" s="396"/>
      <c r="E52" s="396">
        <v>52100</v>
      </c>
    </row>
    <row r="53" spans="1:5" ht="18.75">
      <c r="A53" s="12"/>
      <c r="B53" s="13"/>
      <c r="C53" s="27"/>
      <c r="D53" s="396"/>
      <c r="E53" s="396"/>
    </row>
    <row r="54" spans="1:5" ht="18.75">
      <c r="A54" s="12"/>
      <c r="B54" s="13"/>
      <c r="C54" s="27"/>
      <c r="D54" s="396"/>
      <c r="E54" s="396"/>
    </row>
    <row r="55" spans="1:5" ht="18.75">
      <c r="A55" s="12"/>
      <c r="B55" s="4"/>
      <c r="C55" s="5"/>
      <c r="D55" s="396"/>
      <c r="E55" s="396"/>
    </row>
    <row r="56" spans="1:5" ht="18.75">
      <c r="A56" s="12"/>
      <c r="B56" s="4"/>
      <c r="C56" s="5"/>
      <c r="D56" s="396"/>
      <c r="E56" s="396"/>
    </row>
    <row r="57" spans="1:5" ht="18.75">
      <c r="A57" s="12"/>
      <c r="C57" s="270"/>
      <c r="D57" s="270"/>
      <c r="E57" s="270"/>
    </row>
    <row r="58" spans="1:5" ht="18.75">
      <c r="A58" s="26"/>
      <c r="B58" s="13"/>
      <c r="C58" s="27"/>
      <c r="D58" s="396"/>
      <c r="E58" s="396"/>
    </row>
    <row r="59" spans="1:5" ht="18.75">
      <c r="A59" s="12"/>
      <c r="C59" s="270"/>
      <c r="D59" s="270"/>
      <c r="E59" s="270"/>
    </row>
    <row r="60" spans="1:5" ht="18.75">
      <c r="A60" s="28"/>
      <c r="B60" s="13"/>
      <c r="C60" s="27"/>
      <c r="D60" s="396"/>
      <c r="E60" s="396"/>
    </row>
    <row r="61" spans="1:5" ht="18.75">
      <c r="A61" s="12"/>
      <c r="C61" s="5"/>
      <c r="D61" s="270"/>
      <c r="E61" s="396"/>
    </row>
    <row r="62" spans="1:5" ht="18.75">
      <c r="A62" s="12"/>
      <c r="B62" s="13"/>
      <c r="C62" s="27"/>
      <c r="D62" s="396"/>
      <c r="E62" s="396"/>
    </row>
    <row r="63" spans="1:5" ht="18.75">
      <c r="A63" s="29"/>
      <c r="B63" s="13"/>
      <c r="C63" s="27"/>
      <c r="D63" s="397"/>
      <c r="E63" s="397"/>
    </row>
    <row r="64" spans="1:5" ht="19.5" thickBot="1">
      <c r="A64" s="12"/>
      <c r="B64" s="13"/>
      <c r="C64" s="27"/>
      <c r="D64" s="398">
        <f>SUM(D50:D63)</f>
        <v>52100</v>
      </c>
      <c r="E64" s="398">
        <f>SUM(E50:E63)</f>
        <v>52100</v>
      </c>
    </row>
    <row r="65" spans="1:5" ht="19.5" thickTop="1">
      <c r="A65" s="12"/>
      <c r="B65" s="13"/>
      <c r="C65" s="27"/>
      <c r="D65" s="396"/>
      <c r="E65" s="396"/>
    </row>
    <row r="66" spans="1:5" ht="18.75">
      <c r="A66" s="12"/>
      <c r="B66" s="13"/>
      <c r="C66" s="27"/>
      <c r="D66" s="396"/>
      <c r="E66" s="396"/>
    </row>
    <row r="67" spans="1:5" ht="18.75">
      <c r="A67" s="30"/>
      <c r="B67" s="31"/>
      <c r="C67" s="32"/>
      <c r="D67" s="397"/>
      <c r="E67" s="397"/>
    </row>
    <row r="68" spans="1:5" ht="18.75">
      <c r="A68" s="267" t="s">
        <v>378</v>
      </c>
      <c r="B68" s="4"/>
      <c r="C68" s="4"/>
      <c r="D68" s="4"/>
      <c r="E68" s="4"/>
    </row>
    <row r="69" spans="1:5" ht="18.75">
      <c r="A69" s="268" t="s">
        <v>584</v>
      </c>
      <c r="B69" s="4"/>
      <c r="C69" s="4"/>
      <c r="D69" s="4"/>
      <c r="E69" s="4"/>
    </row>
    <row r="70" spans="1:5" ht="18.75">
      <c r="A70" s="268"/>
      <c r="B70" s="4"/>
      <c r="C70" s="4"/>
      <c r="D70" s="4"/>
      <c r="E70" s="4"/>
    </row>
    <row r="71" spans="1:5" ht="18.75">
      <c r="A71" s="268"/>
      <c r="B71" s="4"/>
      <c r="C71" s="4"/>
      <c r="D71" s="4"/>
      <c r="E71" s="4"/>
    </row>
    <row r="72" spans="1:5" ht="18.75">
      <c r="A72" s="4"/>
      <c r="B72" s="4"/>
      <c r="C72" s="4"/>
      <c r="D72" s="4"/>
      <c r="E72" s="4"/>
    </row>
    <row r="73" spans="1:5" ht="18.75">
      <c r="A73" s="4"/>
      <c r="B73" s="4"/>
      <c r="C73" s="4"/>
      <c r="D73" s="4"/>
      <c r="E73" s="4"/>
    </row>
    <row r="74" spans="1:5" ht="21">
      <c r="A74" s="25" t="s">
        <v>353</v>
      </c>
      <c r="B74" s="449" t="s">
        <v>354</v>
      </c>
      <c r="C74" s="450"/>
      <c r="D74" s="451" t="s">
        <v>0</v>
      </c>
      <c r="E74" s="452"/>
    </row>
    <row r="75" spans="1:5" ht="18.75">
      <c r="A75" s="4"/>
      <c r="B75" s="12"/>
      <c r="C75" s="13"/>
      <c r="D75" s="4"/>
      <c r="E75" s="4"/>
    </row>
    <row r="76" spans="1:5" ht="18.75">
      <c r="A76" s="14" t="s">
        <v>493</v>
      </c>
      <c r="B76" s="453" t="s">
        <v>512</v>
      </c>
      <c r="C76" s="455"/>
      <c r="D76" s="453" t="s">
        <v>493</v>
      </c>
      <c r="E76" s="454"/>
    </row>
    <row r="77" spans="1:5" ht="18.75">
      <c r="A77" s="14" t="s">
        <v>496</v>
      </c>
      <c r="B77" s="453" t="s">
        <v>508</v>
      </c>
      <c r="C77" s="455"/>
      <c r="D77" s="458" t="s">
        <v>496</v>
      </c>
      <c r="E77" s="459"/>
    </row>
    <row r="78" spans="1:5" ht="18.75">
      <c r="A78" s="335" t="s">
        <v>473</v>
      </c>
      <c r="B78" s="456"/>
      <c r="C78" s="457"/>
      <c r="D78" s="456" t="s">
        <v>473</v>
      </c>
      <c r="E78" s="460"/>
    </row>
    <row r="79" spans="1:5" ht="18.75">
      <c r="A79" s="4"/>
      <c r="B79" s="4"/>
      <c r="C79" s="4"/>
      <c r="D79" s="4"/>
      <c r="E79" s="4"/>
    </row>
    <row r="80" spans="1:5" ht="18.75">
      <c r="A80" s="4"/>
      <c r="B80" s="4"/>
      <c r="C80" s="4"/>
      <c r="D80" s="4"/>
      <c r="E80" s="4"/>
    </row>
    <row r="81" spans="1:5" ht="18.75">
      <c r="A81" s="4"/>
      <c r="B81" s="4"/>
      <c r="C81" s="4"/>
      <c r="D81" s="4"/>
      <c r="E81" s="4"/>
    </row>
    <row r="82" spans="1:5" ht="18.75">
      <c r="A82" s="4"/>
      <c r="B82" s="4"/>
      <c r="C82" s="4"/>
      <c r="D82" s="4"/>
      <c r="E82" s="4"/>
    </row>
    <row r="83" spans="1:5" ht="18.75">
      <c r="A83" s="4"/>
      <c r="B83" s="4"/>
      <c r="C83" s="4"/>
      <c r="D83" s="4"/>
      <c r="E83" s="4"/>
    </row>
    <row r="84" spans="1:5" ht="18.75">
      <c r="A84" s="4"/>
      <c r="B84" s="4"/>
      <c r="C84" s="4"/>
      <c r="D84" s="4"/>
      <c r="E84" s="4"/>
    </row>
    <row r="85" spans="1:5" ht="18.75">
      <c r="A85" s="4"/>
      <c r="B85" s="4"/>
      <c r="C85" s="4"/>
      <c r="D85" s="4"/>
      <c r="E85" s="4"/>
    </row>
    <row r="86" spans="1:5" ht="18.75">
      <c r="A86" s="4"/>
      <c r="B86" s="4"/>
      <c r="C86" s="4"/>
      <c r="D86" s="4"/>
      <c r="E86" s="4"/>
    </row>
    <row r="87" spans="1:5" ht="18.75">
      <c r="A87" s="4"/>
      <c r="B87" s="4"/>
      <c r="C87" s="4"/>
      <c r="D87" s="4"/>
      <c r="E87" s="4"/>
    </row>
    <row r="88" spans="1:5" ht="18.75">
      <c r="A88" s="4"/>
      <c r="B88" s="4"/>
      <c r="C88" s="4"/>
      <c r="D88" s="4"/>
      <c r="E88" s="4"/>
    </row>
    <row r="89" spans="1:5" ht="18.75">
      <c r="A89" s="4"/>
      <c r="B89" s="4"/>
      <c r="C89" s="4"/>
      <c r="D89" s="4" t="s">
        <v>548</v>
      </c>
      <c r="E89" s="4"/>
    </row>
    <row r="90" spans="1:5" ht="18.75">
      <c r="A90" s="4"/>
      <c r="B90" s="4"/>
      <c r="C90" s="4"/>
      <c r="D90" s="4" t="s">
        <v>547</v>
      </c>
      <c r="E90" s="4"/>
    </row>
    <row r="91" spans="1:5" ht="23.25">
      <c r="A91" s="446" t="s">
        <v>22</v>
      </c>
      <c r="B91" s="446"/>
      <c r="C91" s="446"/>
      <c r="D91" s="446"/>
      <c r="E91" s="446"/>
    </row>
    <row r="92" spans="1:5" ht="18.75">
      <c r="A92" s="9" t="s">
        <v>21</v>
      </c>
      <c r="B92" s="9"/>
      <c r="C92" s="9"/>
      <c r="D92" s="9"/>
      <c r="E92" s="9"/>
    </row>
    <row r="93" spans="1:5" ht="18.75">
      <c r="A93" s="447" t="s">
        <v>18</v>
      </c>
      <c r="B93" s="448"/>
      <c r="C93" s="2" t="s">
        <v>19</v>
      </c>
      <c r="D93" s="3" t="s">
        <v>14</v>
      </c>
      <c r="E93" s="3" t="s">
        <v>15</v>
      </c>
    </row>
    <row r="94" spans="1:5" ht="18.75">
      <c r="A94" s="26" t="s">
        <v>577</v>
      </c>
      <c r="B94" s="13"/>
      <c r="C94" s="27">
        <v>22</v>
      </c>
      <c r="D94" s="396">
        <v>21600</v>
      </c>
      <c r="E94" s="396"/>
    </row>
    <row r="95" spans="1:5" ht="18.75">
      <c r="A95" s="26"/>
      <c r="B95" s="13"/>
      <c r="C95" s="27"/>
      <c r="D95" s="396"/>
      <c r="E95" s="396"/>
    </row>
    <row r="96" spans="1:5" ht="18.75">
      <c r="A96" s="28" t="s">
        <v>578</v>
      </c>
      <c r="B96" s="13"/>
      <c r="C96" s="27">
        <v>21</v>
      </c>
      <c r="D96" s="396"/>
      <c r="E96" s="396">
        <f>SUM(D94:D95)</f>
        <v>21600</v>
      </c>
    </row>
    <row r="97" spans="1:5" ht="18.75">
      <c r="A97" s="12"/>
      <c r="B97" s="13"/>
      <c r="C97" s="27"/>
      <c r="D97" s="396"/>
      <c r="E97" s="396"/>
    </row>
    <row r="98" spans="1:5" ht="18.75">
      <c r="A98" s="26"/>
      <c r="B98" s="13"/>
      <c r="C98" s="27"/>
      <c r="D98" s="396"/>
      <c r="E98" s="396"/>
    </row>
    <row r="99" spans="1:5" ht="18.75">
      <c r="A99" s="26"/>
      <c r="B99" s="13"/>
      <c r="C99" s="27"/>
      <c r="D99" s="396"/>
      <c r="E99" s="396"/>
    </row>
    <row r="100" spans="1:5" ht="18.75">
      <c r="A100" s="28"/>
      <c r="B100" s="13"/>
      <c r="C100" s="27"/>
      <c r="D100" s="396"/>
      <c r="E100" s="396"/>
    </row>
    <row r="101" spans="1:5" ht="18.75">
      <c r="A101" s="29"/>
      <c r="B101" s="13"/>
      <c r="C101" s="27"/>
      <c r="D101" s="396"/>
      <c r="E101" s="396"/>
    </row>
    <row r="102" spans="1:5" ht="18.75">
      <c r="A102" s="29"/>
      <c r="B102" s="13"/>
      <c r="C102" s="27"/>
      <c r="D102" s="396"/>
      <c r="E102" s="396"/>
    </row>
    <row r="103" spans="1:5" ht="18.75">
      <c r="A103" s="29"/>
      <c r="B103" s="13"/>
      <c r="C103" s="27"/>
      <c r="D103" s="396"/>
      <c r="E103" s="396"/>
    </row>
    <row r="104" spans="1:5" ht="18.75">
      <c r="A104" s="29"/>
      <c r="B104" s="13"/>
      <c r="C104" s="27"/>
      <c r="D104" s="396"/>
      <c r="E104" s="396"/>
    </row>
    <row r="105" spans="1:5" ht="18.75">
      <c r="A105" s="29"/>
      <c r="B105" s="13"/>
      <c r="C105" s="27"/>
      <c r="D105" s="396"/>
      <c r="E105" s="396"/>
    </row>
    <row r="106" spans="1:5" ht="18.75">
      <c r="A106" s="29"/>
      <c r="B106" s="13"/>
      <c r="C106" s="27"/>
      <c r="D106" s="396"/>
      <c r="E106" s="396"/>
    </row>
    <row r="107" spans="1:5" ht="18.75">
      <c r="A107" s="29"/>
      <c r="B107" s="13"/>
      <c r="C107" s="27"/>
      <c r="D107" s="396"/>
      <c r="E107" s="396"/>
    </row>
    <row r="108" spans="1:5" ht="18.75">
      <c r="A108" s="29"/>
      <c r="B108" s="13"/>
      <c r="C108" s="27"/>
      <c r="D108" s="396"/>
      <c r="E108" s="396"/>
    </row>
    <row r="109" spans="1:5" ht="18.75">
      <c r="A109" s="29"/>
      <c r="B109" s="13"/>
      <c r="C109" s="27"/>
      <c r="D109" s="397"/>
      <c r="E109" s="397"/>
    </row>
    <row r="110" spans="1:5" ht="19.5" thickBot="1">
      <c r="A110" s="12"/>
      <c r="B110" s="13"/>
      <c r="C110" s="27"/>
      <c r="D110" s="398">
        <f>SUM(D94:D109)</f>
        <v>21600</v>
      </c>
      <c r="E110" s="398">
        <f>SUM(E94:E109)</f>
        <v>21600</v>
      </c>
    </row>
    <row r="111" spans="1:5" ht="19.5" thickTop="1">
      <c r="A111" s="12"/>
      <c r="B111" s="13"/>
      <c r="C111" s="27"/>
      <c r="D111" s="396"/>
      <c r="E111" s="396"/>
    </row>
    <row r="112" spans="1:5" ht="18.75">
      <c r="A112" s="12"/>
      <c r="B112" s="13"/>
      <c r="C112" s="27"/>
      <c r="D112" s="396"/>
      <c r="E112" s="396"/>
    </row>
    <row r="113" spans="1:5" ht="18.75">
      <c r="A113" s="30"/>
      <c r="B113" s="31"/>
      <c r="C113" s="32"/>
      <c r="D113" s="397"/>
      <c r="E113" s="397"/>
    </row>
    <row r="114" spans="1:5" ht="18.75">
      <c r="A114" s="267" t="s">
        <v>378</v>
      </c>
      <c r="B114" s="4"/>
      <c r="C114" s="4"/>
      <c r="D114" s="4"/>
      <c r="E114" s="4"/>
    </row>
    <row r="115" spans="1:5" ht="18.75">
      <c r="A115" s="268" t="s">
        <v>579</v>
      </c>
      <c r="B115" s="4"/>
      <c r="C115" s="4"/>
      <c r="D115" s="4"/>
      <c r="E115" s="4"/>
    </row>
    <row r="116" spans="1:5" ht="18.75">
      <c r="A116" s="268"/>
      <c r="B116" s="4"/>
      <c r="C116" s="4"/>
      <c r="D116" s="4"/>
      <c r="E116" s="4"/>
    </row>
    <row r="117" spans="1:5" ht="18.75">
      <c r="A117" s="268"/>
      <c r="B117" s="4"/>
      <c r="C117" s="4"/>
      <c r="D117" s="4"/>
      <c r="E117" s="4"/>
    </row>
    <row r="118" spans="1:5" ht="18.75">
      <c r="A118" s="4"/>
      <c r="B118" s="4"/>
      <c r="C118" s="4"/>
      <c r="D118" s="4"/>
      <c r="E118" s="4"/>
    </row>
    <row r="119" spans="1:5" ht="18.75">
      <c r="A119" s="4"/>
      <c r="B119" s="4"/>
      <c r="C119" s="4"/>
      <c r="D119" s="4"/>
      <c r="E119" s="4"/>
    </row>
    <row r="120" spans="1:5" ht="21">
      <c r="A120" s="25" t="s">
        <v>353</v>
      </c>
      <c r="B120" s="449" t="s">
        <v>354</v>
      </c>
      <c r="C120" s="450"/>
      <c r="D120" s="451" t="s">
        <v>0</v>
      </c>
      <c r="E120" s="452"/>
    </row>
    <row r="121" spans="1:5" ht="18.75">
      <c r="A121" s="4"/>
      <c r="B121" s="12"/>
      <c r="C121" s="13"/>
      <c r="D121" s="4"/>
      <c r="E121" s="4"/>
    </row>
    <row r="122" spans="1:5" ht="18.75">
      <c r="A122" s="14" t="s">
        <v>506</v>
      </c>
      <c r="B122" s="453" t="s">
        <v>512</v>
      </c>
      <c r="C122" s="455"/>
      <c r="D122" s="453" t="s">
        <v>506</v>
      </c>
      <c r="E122" s="454"/>
    </row>
    <row r="123" spans="1:6" ht="21.75">
      <c r="A123" s="14" t="s">
        <v>514</v>
      </c>
      <c r="B123" s="453" t="s">
        <v>437</v>
      </c>
      <c r="C123" s="455"/>
      <c r="D123" s="461" t="s">
        <v>515</v>
      </c>
      <c r="E123" s="462"/>
      <c r="F123" s="462"/>
    </row>
    <row r="124" spans="1:5" ht="18.75">
      <c r="A124" s="15" t="s">
        <v>516</v>
      </c>
      <c r="B124" s="456"/>
      <c r="C124" s="457"/>
      <c r="D124" s="456" t="s">
        <v>516</v>
      </c>
      <c r="E124" s="460"/>
    </row>
    <row r="125" spans="1:5" ht="18.75">
      <c r="A125" s="14"/>
      <c r="B125" s="14"/>
      <c r="C125" s="14"/>
      <c r="D125" s="14"/>
      <c r="E125" s="14"/>
    </row>
    <row r="126" spans="1:5" ht="18.75">
      <c r="A126" s="14"/>
      <c r="B126" s="14"/>
      <c r="C126" s="14"/>
      <c r="D126" s="14"/>
      <c r="E126" s="14"/>
    </row>
    <row r="127" spans="1:5" ht="18.75">
      <c r="A127" s="14"/>
      <c r="B127" s="14"/>
      <c r="C127" s="14"/>
      <c r="D127" s="14"/>
      <c r="E127" s="14"/>
    </row>
    <row r="128" spans="1:5" ht="18.75">
      <c r="A128" s="14"/>
      <c r="B128" s="14"/>
      <c r="C128" s="14"/>
      <c r="D128" s="14"/>
      <c r="E128" s="14"/>
    </row>
    <row r="129" spans="1:5" ht="18.75">
      <c r="A129" s="14"/>
      <c r="B129" s="14"/>
      <c r="C129" s="14"/>
      <c r="D129" s="14"/>
      <c r="E129" s="14"/>
    </row>
    <row r="130" spans="1:5" ht="18.75">
      <c r="A130" s="14"/>
      <c r="B130" s="14"/>
      <c r="C130" s="14"/>
      <c r="D130" s="14"/>
      <c r="E130" s="14"/>
    </row>
    <row r="131" spans="1:5" ht="18.75">
      <c r="A131" s="14"/>
      <c r="B131" s="14"/>
      <c r="C131" s="14"/>
      <c r="D131" s="14"/>
      <c r="E131" s="14"/>
    </row>
    <row r="133" spans="1:5" ht="18.75">
      <c r="A133" s="4"/>
      <c r="B133" s="4"/>
      <c r="C133" s="4"/>
      <c r="D133" s="4" t="s">
        <v>569</v>
      </c>
      <c r="E133" s="4"/>
    </row>
    <row r="134" spans="1:5" ht="18.75">
      <c r="A134" s="4"/>
      <c r="B134" s="4"/>
      <c r="C134" s="4"/>
      <c r="D134" s="4" t="s">
        <v>570</v>
      </c>
      <c r="E134" s="4"/>
    </row>
    <row r="135" spans="1:5" ht="23.25">
      <c r="A135" s="446" t="s">
        <v>22</v>
      </c>
      <c r="B135" s="446"/>
      <c r="C135" s="446"/>
      <c r="D135" s="446"/>
      <c r="E135" s="446"/>
    </row>
    <row r="136" spans="1:5" ht="18.75">
      <c r="A136" s="9" t="s">
        <v>21</v>
      </c>
      <c r="B136" s="9"/>
      <c r="C136" s="9"/>
      <c r="D136" s="9"/>
      <c r="E136" s="9"/>
    </row>
    <row r="137" spans="1:5" ht="18.75">
      <c r="A137" s="447" t="s">
        <v>18</v>
      </c>
      <c r="B137" s="448"/>
      <c r="C137" s="2" t="s">
        <v>19</v>
      </c>
      <c r="D137" s="3" t="s">
        <v>14</v>
      </c>
      <c r="E137" s="3" t="s">
        <v>15</v>
      </c>
    </row>
    <row r="138" spans="1:5" ht="18.75">
      <c r="A138" s="12" t="s">
        <v>574</v>
      </c>
      <c r="C138" s="400">
        <v>250</v>
      </c>
      <c r="D138" s="396">
        <v>5400</v>
      </c>
      <c r="E138" s="396"/>
    </row>
    <row r="139" spans="1:5" ht="18.75">
      <c r="A139" s="12" t="s">
        <v>567</v>
      </c>
      <c r="C139" s="400">
        <v>250</v>
      </c>
      <c r="D139" s="396">
        <v>16200</v>
      </c>
      <c r="E139" s="270"/>
    </row>
    <row r="140" spans="1:5" ht="18.75">
      <c r="A140" s="12" t="s">
        <v>568</v>
      </c>
      <c r="C140" s="400"/>
      <c r="D140" s="396"/>
      <c r="E140" s="270"/>
    </row>
    <row r="141" spans="1:5" ht="18.75">
      <c r="A141" s="28" t="s">
        <v>513</v>
      </c>
      <c r="B141" s="13"/>
      <c r="C141" s="27">
        <v>22</v>
      </c>
      <c r="D141" s="396"/>
      <c r="E141" s="396">
        <v>21600</v>
      </c>
    </row>
    <row r="142" spans="1:5" ht="18.75">
      <c r="A142" s="12"/>
      <c r="C142" s="270"/>
      <c r="D142" s="396"/>
      <c r="E142" s="270"/>
    </row>
    <row r="143" spans="1:5" ht="18.75">
      <c r="A143" s="12"/>
      <c r="C143" s="270"/>
      <c r="D143" s="396"/>
      <c r="E143" s="270"/>
    </row>
    <row r="144" spans="1:5" ht="18.75">
      <c r="A144" s="28"/>
      <c r="B144" s="13"/>
      <c r="C144" s="27"/>
      <c r="D144" s="396"/>
      <c r="E144" s="396"/>
    </row>
    <row r="145" spans="1:5" ht="18.75">
      <c r="A145" s="12"/>
      <c r="C145" s="5"/>
      <c r="D145" s="270"/>
      <c r="E145" s="396"/>
    </row>
    <row r="146" spans="1:5" ht="18.75">
      <c r="A146" s="28"/>
      <c r="B146" s="13"/>
      <c r="C146" s="27"/>
      <c r="D146" s="396"/>
      <c r="E146" s="396"/>
    </row>
    <row r="147" spans="1:5" ht="18.75">
      <c r="A147" s="29"/>
      <c r="B147" s="13"/>
      <c r="C147" s="27"/>
      <c r="D147" s="396"/>
      <c r="E147" s="396"/>
    </row>
    <row r="148" spans="1:5" ht="18.75">
      <c r="A148" s="26"/>
      <c r="B148" s="13"/>
      <c r="C148" s="27"/>
      <c r="D148" s="396"/>
      <c r="E148" s="396"/>
    </row>
    <row r="149" spans="1:5" ht="18.75">
      <c r="A149" s="12"/>
      <c r="C149" s="270"/>
      <c r="D149" s="270"/>
      <c r="E149" s="270"/>
    </row>
    <row r="150" spans="1:5" ht="18.75">
      <c r="A150" s="28"/>
      <c r="B150" s="13"/>
      <c r="C150" s="27"/>
      <c r="D150" s="396"/>
      <c r="E150" s="396"/>
    </row>
    <row r="151" spans="1:5" ht="18.75">
      <c r="A151" s="29"/>
      <c r="B151" s="13"/>
      <c r="C151" s="27"/>
      <c r="D151" s="396"/>
      <c r="E151" s="396"/>
    </row>
    <row r="152" spans="1:5" ht="18.75">
      <c r="A152" s="29"/>
      <c r="B152" s="13"/>
      <c r="C152" s="27"/>
      <c r="D152" s="396"/>
      <c r="E152" s="396"/>
    </row>
    <row r="153" spans="1:5" ht="18.75">
      <c r="A153" s="29"/>
      <c r="B153" s="13"/>
      <c r="C153" s="27"/>
      <c r="D153" s="397"/>
      <c r="E153" s="397"/>
    </row>
    <row r="154" spans="1:5" ht="19.5" thickBot="1">
      <c r="A154" s="12"/>
      <c r="B154" s="13"/>
      <c r="C154" s="27"/>
      <c r="D154" s="398">
        <f>SUM(D138:D153)</f>
        <v>21600</v>
      </c>
      <c r="E154" s="398">
        <f>SUM(E138:E153)</f>
        <v>21600</v>
      </c>
    </row>
    <row r="155" spans="1:5" ht="19.5" thickTop="1">
      <c r="A155" s="12"/>
      <c r="B155" s="13"/>
      <c r="C155" s="27"/>
      <c r="D155" s="396"/>
      <c r="E155" s="396"/>
    </row>
    <row r="156" spans="1:5" ht="18.75">
      <c r="A156" s="12"/>
      <c r="B156" s="13"/>
      <c r="C156" s="27"/>
      <c r="D156" s="396"/>
      <c r="E156" s="396"/>
    </row>
    <row r="157" spans="1:5" ht="18.75">
      <c r="A157" s="30"/>
      <c r="B157" s="31"/>
      <c r="C157" s="32"/>
      <c r="D157" s="397"/>
      <c r="E157" s="397"/>
    </row>
    <row r="158" spans="1:5" ht="18.75">
      <c r="A158" s="267" t="s">
        <v>378</v>
      </c>
      <c r="B158" s="4"/>
      <c r="C158" s="4"/>
      <c r="D158" s="4"/>
      <c r="E158" s="4"/>
    </row>
    <row r="159" spans="1:5" ht="18.75">
      <c r="A159" s="268" t="s">
        <v>571</v>
      </c>
      <c r="B159" s="4"/>
      <c r="C159" s="4"/>
      <c r="D159" s="4"/>
      <c r="E159" s="4"/>
    </row>
    <row r="160" spans="1:5" ht="18.75">
      <c r="A160" s="268"/>
      <c r="B160" s="4"/>
      <c r="C160" s="4"/>
      <c r="D160" s="4"/>
      <c r="E160" s="4"/>
    </row>
    <row r="161" spans="1:5" ht="18.75">
      <c r="A161" s="268"/>
      <c r="B161" s="4"/>
      <c r="C161" s="4"/>
      <c r="D161" s="4"/>
      <c r="E161" s="4"/>
    </row>
    <row r="162" spans="1:5" ht="18.75">
      <c r="A162" s="4"/>
      <c r="B162" s="4"/>
      <c r="C162" s="4"/>
      <c r="D162" s="4"/>
      <c r="E162" s="4"/>
    </row>
    <row r="163" spans="1:5" ht="18.75">
      <c r="A163" s="4"/>
      <c r="B163" s="4"/>
      <c r="C163" s="4"/>
      <c r="D163" s="4"/>
      <c r="E163" s="4"/>
    </row>
    <row r="164" spans="1:5" ht="21">
      <c r="A164" s="25" t="s">
        <v>353</v>
      </c>
      <c r="B164" s="449" t="s">
        <v>354</v>
      </c>
      <c r="C164" s="450"/>
      <c r="D164" s="451" t="s">
        <v>0</v>
      </c>
      <c r="E164" s="452"/>
    </row>
    <row r="165" spans="1:5" ht="18.75">
      <c r="A165" s="4"/>
      <c r="B165" s="12"/>
      <c r="C165" s="13"/>
      <c r="D165" s="4"/>
      <c r="E165" s="4"/>
    </row>
    <row r="166" spans="1:5" ht="18.75">
      <c r="A166" s="14" t="s">
        <v>117</v>
      </c>
      <c r="B166" s="453" t="s">
        <v>517</v>
      </c>
      <c r="C166" s="455"/>
      <c r="D166" s="453" t="s">
        <v>117</v>
      </c>
      <c r="E166" s="454"/>
    </row>
    <row r="167" spans="1:5" ht="18.75">
      <c r="A167" s="15" t="s">
        <v>155</v>
      </c>
      <c r="B167" s="456" t="s">
        <v>518</v>
      </c>
      <c r="C167" s="457"/>
      <c r="D167" s="456" t="s">
        <v>155</v>
      </c>
      <c r="E167" s="460"/>
    </row>
    <row r="168" spans="1:5" ht="18.75">
      <c r="A168" s="14"/>
      <c r="B168" s="14"/>
      <c r="C168" s="14"/>
      <c r="D168" s="14"/>
      <c r="E168" s="14"/>
    </row>
  </sheetData>
  <sheetProtection/>
  <mergeCells count="35">
    <mergeCell ref="B166:C166"/>
    <mergeCell ref="D166:E166"/>
    <mergeCell ref="B167:C167"/>
    <mergeCell ref="D167:E167"/>
    <mergeCell ref="B124:C124"/>
    <mergeCell ref="D124:E124"/>
    <mergeCell ref="A135:E135"/>
    <mergeCell ref="A137:B137"/>
    <mergeCell ref="B164:C164"/>
    <mergeCell ref="D164:E164"/>
    <mergeCell ref="B120:C120"/>
    <mergeCell ref="D120:E120"/>
    <mergeCell ref="B122:C122"/>
    <mergeCell ref="D122:E122"/>
    <mergeCell ref="B123:C123"/>
    <mergeCell ref="D123:F123"/>
    <mergeCell ref="B77:C77"/>
    <mergeCell ref="D77:E77"/>
    <mergeCell ref="B78:C78"/>
    <mergeCell ref="D78:E78"/>
    <mergeCell ref="A91:E91"/>
    <mergeCell ref="A93:B93"/>
    <mergeCell ref="B36:C36"/>
    <mergeCell ref="A47:E47"/>
    <mergeCell ref="A49:B49"/>
    <mergeCell ref="B74:C74"/>
    <mergeCell ref="D74:E74"/>
    <mergeCell ref="B76:C76"/>
    <mergeCell ref="D76:E76"/>
    <mergeCell ref="A3:E3"/>
    <mergeCell ref="A5:B5"/>
    <mergeCell ref="B32:C32"/>
    <mergeCell ref="D32:E32"/>
    <mergeCell ref="D34:E34"/>
    <mergeCell ref="B35:C35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"/>
  <sheetViews>
    <sheetView zoomScalePageLayoutView="0" workbookViewId="0" topLeftCell="A1">
      <selection activeCell="F6" sqref="F6"/>
    </sheetView>
  </sheetViews>
  <sheetFormatPr defaultColWidth="8.8515625" defaultRowHeight="21.75"/>
  <cols>
    <col min="1" max="1" width="8.7109375" style="179" customWidth="1"/>
    <col min="2" max="2" width="64.421875" style="1" customWidth="1"/>
    <col min="3" max="3" width="12.140625" style="1" customWidth="1"/>
    <col min="4" max="4" width="5.140625" style="239" customWidth="1"/>
    <col min="5" max="5" width="14.421875" style="1" customWidth="1"/>
    <col min="6" max="6" width="8.8515625" style="1" customWidth="1"/>
    <col min="7" max="7" width="67.57421875" style="1" customWidth="1"/>
    <col min="8" max="8" width="11.28125" style="1" customWidth="1"/>
    <col min="9" max="9" width="4.7109375" style="1" customWidth="1"/>
    <col min="10" max="10" width="12.8515625" style="1" customWidth="1"/>
    <col min="11" max="16384" width="8.8515625" style="1" customWidth="1"/>
  </cols>
  <sheetData>
    <row r="1" spans="1:5" ht="23.25">
      <c r="A1" s="473" t="s">
        <v>133</v>
      </c>
      <c r="B1" s="473"/>
      <c r="C1" s="473"/>
      <c r="D1" s="473"/>
      <c r="E1" s="473"/>
    </row>
    <row r="2" spans="1:5" ht="23.25">
      <c r="A2" s="473" t="s">
        <v>365</v>
      </c>
      <c r="B2" s="473"/>
      <c r="C2" s="473"/>
      <c r="D2" s="473"/>
      <c r="E2" s="473"/>
    </row>
    <row r="3" spans="1:5" ht="23.25">
      <c r="A3" s="473" t="s">
        <v>593</v>
      </c>
      <c r="B3" s="473"/>
      <c r="C3" s="473"/>
      <c r="D3" s="473"/>
      <c r="E3" s="473"/>
    </row>
    <row r="5" spans="1:5" ht="18.75">
      <c r="A5" s="484" t="s">
        <v>366</v>
      </c>
      <c r="B5" s="484" t="s">
        <v>134</v>
      </c>
      <c r="C5" s="484" t="s">
        <v>367</v>
      </c>
      <c r="D5" s="484"/>
      <c r="E5" s="484" t="s">
        <v>135</v>
      </c>
    </row>
    <row r="6" spans="1:5" ht="18.75">
      <c r="A6" s="485"/>
      <c r="B6" s="485"/>
      <c r="C6" s="485"/>
      <c r="D6" s="485"/>
      <c r="E6" s="485"/>
    </row>
    <row r="7" spans="1:5" ht="18.75">
      <c r="A7" s="212" t="s">
        <v>445</v>
      </c>
      <c r="B7" s="213" t="s">
        <v>368</v>
      </c>
      <c r="C7" s="214"/>
      <c r="D7" s="215"/>
      <c r="E7" s="212" t="s">
        <v>533</v>
      </c>
    </row>
    <row r="8" spans="1:5" ht="18.75">
      <c r="A8" s="212"/>
      <c r="B8" s="216" t="s">
        <v>369</v>
      </c>
      <c r="C8" s="217"/>
      <c r="D8" s="215"/>
      <c r="E8" s="212" t="s">
        <v>534</v>
      </c>
    </row>
    <row r="9" spans="1:5" ht="18.75">
      <c r="A9" s="211"/>
      <c r="B9" s="218" t="s">
        <v>370</v>
      </c>
      <c r="C9" s="219">
        <v>436080</v>
      </c>
      <c r="D9" s="220">
        <v>0</v>
      </c>
      <c r="E9" s="211" t="s">
        <v>535</v>
      </c>
    </row>
    <row r="10" spans="1:5" ht="18.75">
      <c r="A10" s="221" t="s">
        <v>444</v>
      </c>
      <c r="B10" s="222" t="s">
        <v>371</v>
      </c>
      <c r="C10" s="223"/>
      <c r="D10" s="224"/>
      <c r="E10" s="212" t="s">
        <v>533</v>
      </c>
    </row>
    <row r="11" spans="1:5" ht="18.75">
      <c r="A11" s="212"/>
      <c r="B11" s="216" t="s">
        <v>369</v>
      </c>
      <c r="C11" s="217"/>
      <c r="D11" s="215"/>
      <c r="E11" s="212" t="s">
        <v>536</v>
      </c>
    </row>
    <row r="12" spans="1:5" ht="18.75">
      <c r="A12" s="211"/>
      <c r="B12" s="218" t="s">
        <v>370</v>
      </c>
      <c r="C12" s="219">
        <v>220772</v>
      </c>
      <c r="D12" s="220">
        <v>0</v>
      </c>
      <c r="E12" s="211" t="s">
        <v>535</v>
      </c>
    </row>
    <row r="13" spans="1:5" ht="18.75">
      <c r="A13" s="225" t="s">
        <v>443</v>
      </c>
      <c r="B13" s="226" t="s">
        <v>372</v>
      </c>
      <c r="C13" s="227"/>
      <c r="D13" s="228"/>
      <c r="E13" s="212" t="s">
        <v>533</v>
      </c>
    </row>
    <row r="14" spans="1:5" ht="18.75">
      <c r="A14" s="229"/>
      <c r="B14" s="230" t="s">
        <v>369</v>
      </c>
      <c r="C14" s="231"/>
      <c r="D14" s="232"/>
      <c r="E14" s="212" t="s">
        <v>537</v>
      </c>
    </row>
    <row r="15" spans="1:5" ht="18.75">
      <c r="A15" s="234"/>
      <c r="B15" s="218" t="s">
        <v>370</v>
      </c>
      <c r="C15" s="235">
        <v>133890</v>
      </c>
      <c r="D15" s="236">
        <v>0</v>
      </c>
      <c r="E15" s="211" t="s">
        <v>535</v>
      </c>
    </row>
    <row r="16" spans="1:5" ht="18.75">
      <c r="A16" s="225" t="s">
        <v>442</v>
      </c>
      <c r="B16" s="226" t="s">
        <v>373</v>
      </c>
      <c r="C16" s="227"/>
      <c r="D16" s="228"/>
      <c r="E16" s="212" t="s">
        <v>533</v>
      </c>
    </row>
    <row r="17" spans="1:5" ht="18.75">
      <c r="A17" s="229"/>
      <c r="B17" s="230" t="s">
        <v>369</v>
      </c>
      <c r="C17" s="231"/>
      <c r="D17" s="232"/>
      <c r="E17" s="212" t="s">
        <v>538</v>
      </c>
    </row>
    <row r="18" spans="1:5" ht="18.75">
      <c r="A18" s="233"/>
      <c r="B18" s="218" t="s">
        <v>370</v>
      </c>
      <c r="C18" s="231">
        <v>31320</v>
      </c>
      <c r="D18" s="232">
        <v>0</v>
      </c>
      <c r="E18" s="211" t="s">
        <v>535</v>
      </c>
    </row>
    <row r="19" spans="1:4" ht="19.5" thickBot="1">
      <c r="A19" s="206"/>
      <c r="B19" s="161" t="s">
        <v>136</v>
      </c>
      <c r="C19" s="237">
        <f>SUM(C7:C18)</f>
        <v>822062</v>
      </c>
      <c r="D19" s="238">
        <v>0</v>
      </c>
    </row>
    <row r="20" ht="19.5" thickTop="1"/>
    <row r="21" ht="18.75">
      <c r="A21" s="198"/>
    </row>
    <row r="22" ht="18.75">
      <c r="A22" s="198"/>
    </row>
    <row r="23" spans="1:9" ht="18.75">
      <c r="A23" s="198"/>
      <c r="B23" s="240"/>
      <c r="F23" s="198"/>
      <c r="G23" s="240"/>
      <c r="I23" s="239"/>
    </row>
    <row r="24" spans="1:9" ht="18.75">
      <c r="A24" s="198"/>
      <c r="F24" s="198"/>
      <c r="I24" s="239"/>
    </row>
    <row r="25" spans="6:9" ht="18.75">
      <c r="F25" s="179"/>
      <c r="I25" s="239"/>
    </row>
    <row r="26" spans="6:9" ht="18.75">
      <c r="F26" s="179"/>
      <c r="I26" s="239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B1:G21"/>
  <sheetViews>
    <sheetView zoomScale="85" zoomScaleNormal="85" zoomScalePageLayoutView="0" workbookViewId="0" topLeftCell="B1">
      <selection activeCell="G10" sqref="G10"/>
    </sheetView>
  </sheetViews>
  <sheetFormatPr defaultColWidth="9.140625" defaultRowHeight="21.75"/>
  <cols>
    <col min="1" max="1" width="3.00390625" style="1" customWidth="1"/>
    <col min="2" max="2" width="44.140625" style="1" customWidth="1"/>
    <col min="3" max="6" width="15.00390625" style="1" customWidth="1"/>
    <col min="7" max="7" width="40.00390625" style="1" customWidth="1"/>
    <col min="8" max="8" width="8.421875" style="1" customWidth="1"/>
    <col min="9" max="9" width="33.140625" style="1" customWidth="1"/>
    <col min="10" max="11" width="21.00390625" style="8" customWidth="1"/>
    <col min="12" max="13" width="19.00390625" style="8" customWidth="1"/>
    <col min="14" max="14" width="19.00390625" style="1" customWidth="1"/>
    <col min="15" max="16384" width="9.140625" style="1" customWidth="1"/>
  </cols>
  <sheetData>
    <row r="1" spans="2:7" s="1" customFormat="1" ht="21">
      <c r="B1" s="464" t="s">
        <v>91</v>
      </c>
      <c r="C1" s="464"/>
      <c r="D1" s="464"/>
      <c r="E1" s="464"/>
      <c r="F1" s="464"/>
      <c r="G1" s="464"/>
    </row>
    <row r="2" spans="2:7" s="1" customFormat="1" ht="21">
      <c r="B2" s="464" t="s">
        <v>374</v>
      </c>
      <c r="C2" s="464"/>
      <c r="D2" s="464"/>
      <c r="E2" s="464"/>
      <c r="F2" s="464"/>
      <c r="G2" s="464"/>
    </row>
    <row r="3" spans="2:7" s="1" customFormat="1" ht="21">
      <c r="B3" s="464" t="s">
        <v>481</v>
      </c>
      <c r="C3" s="464"/>
      <c r="D3" s="464"/>
      <c r="E3" s="464"/>
      <c r="F3" s="464"/>
      <c r="G3" s="464"/>
    </row>
    <row r="4" spans="3:6" s="1" customFormat="1" ht="18.75">
      <c r="C4" s="8"/>
      <c r="D4" s="8"/>
      <c r="E4" s="8"/>
      <c r="F4" s="8"/>
    </row>
    <row r="5" spans="2:7" s="1" customFormat="1" ht="18.75">
      <c r="B5" s="486" t="s">
        <v>134</v>
      </c>
      <c r="C5" s="487" t="s">
        <v>7</v>
      </c>
      <c r="D5" s="487"/>
      <c r="E5" s="488" t="s">
        <v>324</v>
      </c>
      <c r="F5" s="271" t="s">
        <v>143</v>
      </c>
      <c r="G5" s="272" t="s">
        <v>135</v>
      </c>
    </row>
    <row r="6" spans="2:7" s="1" customFormat="1" ht="18.75">
      <c r="B6" s="486"/>
      <c r="C6" s="203" t="s">
        <v>375</v>
      </c>
      <c r="D6" s="207" t="s">
        <v>376</v>
      </c>
      <c r="E6" s="488"/>
      <c r="F6" s="271"/>
      <c r="G6" s="272"/>
    </row>
    <row r="7" spans="2:7" s="1" customFormat="1" ht="18.75">
      <c r="B7" s="208" t="s">
        <v>483</v>
      </c>
      <c r="C7" s="209">
        <v>3549000</v>
      </c>
      <c r="D7" s="191"/>
      <c r="E7" s="209">
        <v>2290000</v>
      </c>
      <c r="F7" s="191">
        <v>1259000</v>
      </c>
      <c r="G7" s="177"/>
    </row>
    <row r="8" spans="2:7" s="1" customFormat="1" ht="18.75">
      <c r="B8" s="210" t="s">
        <v>482</v>
      </c>
      <c r="C8" s="7">
        <v>360500</v>
      </c>
      <c r="D8" s="166"/>
      <c r="E8" s="7">
        <v>78000</v>
      </c>
      <c r="F8" s="166">
        <v>282500</v>
      </c>
      <c r="G8" s="12"/>
    </row>
    <row r="9" spans="2:7" s="1" customFormat="1" ht="18.75">
      <c r="B9" s="210" t="s">
        <v>484</v>
      </c>
      <c r="C9" s="7">
        <v>20000</v>
      </c>
      <c r="D9" s="166"/>
      <c r="E9" s="7">
        <v>20000</v>
      </c>
      <c r="F9" s="166">
        <f>C9-E9</f>
        <v>0</v>
      </c>
      <c r="G9" s="12"/>
    </row>
    <row r="10" spans="2:7" s="1" customFormat="1" ht="18.75">
      <c r="B10" s="13"/>
      <c r="C10" s="7"/>
      <c r="D10" s="166"/>
      <c r="E10" s="7"/>
      <c r="F10" s="166"/>
      <c r="G10" s="12"/>
    </row>
    <row r="11" spans="2:7" s="1" customFormat="1" ht="18.75">
      <c r="B11" s="210"/>
      <c r="C11" s="7"/>
      <c r="D11" s="166"/>
      <c r="E11" s="7"/>
      <c r="F11" s="166"/>
      <c r="G11" s="12"/>
    </row>
    <row r="12" spans="2:7" s="1" customFormat="1" ht="18.75">
      <c r="B12" s="210"/>
      <c r="C12" s="7"/>
      <c r="D12" s="166"/>
      <c r="E12" s="7"/>
      <c r="F12" s="166"/>
      <c r="G12" s="12"/>
    </row>
    <row r="13" spans="2:7" s="1" customFormat="1" ht="18.75">
      <c r="B13" s="13"/>
      <c r="C13" s="7"/>
      <c r="D13" s="166"/>
      <c r="E13" s="7"/>
      <c r="F13" s="166"/>
      <c r="G13" s="12"/>
    </row>
    <row r="14" spans="2:7" s="1" customFormat="1" ht="18.75">
      <c r="B14" s="13"/>
      <c r="C14" s="7"/>
      <c r="D14" s="166"/>
      <c r="E14" s="7"/>
      <c r="F14" s="166"/>
      <c r="G14" s="12"/>
    </row>
    <row r="15" spans="2:7" s="1" customFormat="1" ht="18.75">
      <c r="B15" s="13"/>
      <c r="C15" s="7"/>
      <c r="D15" s="166"/>
      <c r="E15" s="7"/>
      <c r="F15" s="166"/>
      <c r="G15" s="12"/>
    </row>
    <row r="16" spans="2:7" s="1" customFormat="1" ht="18.75">
      <c r="B16" s="210"/>
      <c r="C16" s="7"/>
      <c r="D16" s="166"/>
      <c r="E16" s="7"/>
      <c r="F16" s="166"/>
      <c r="G16" s="12"/>
    </row>
    <row r="17" spans="2:7" s="1" customFormat="1" ht="18.75">
      <c r="B17" s="267"/>
      <c r="C17" s="7"/>
      <c r="D17" s="166"/>
      <c r="E17" s="7"/>
      <c r="F17" s="7"/>
      <c r="G17" s="4"/>
    </row>
    <row r="18" spans="2:7" s="1" customFormat="1" ht="18.75">
      <c r="B18" s="4"/>
      <c r="C18" s="7"/>
      <c r="D18" s="166"/>
      <c r="E18" s="7"/>
      <c r="F18" s="10"/>
      <c r="G18" s="4"/>
    </row>
    <row r="19" spans="3:6" s="1" customFormat="1" ht="19.5" thickBot="1">
      <c r="C19" s="34">
        <f>SUM(C7:C18)</f>
        <v>3929500</v>
      </c>
      <c r="D19" s="34">
        <f>SUM(D9:D16)</f>
        <v>0</v>
      </c>
      <c r="E19" s="34">
        <f>SUM(E9:E16)</f>
        <v>20000</v>
      </c>
      <c r="F19" s="34">
        <f>SUM(F7:F18)</f>
        <v>1541500</v>
      </c>
    </row>
    <row r="20" spans="2:6" s="1" customFormat="1" ht="19.5" thickTop="1">
      <c r="B20" s="187"/>
      <c r="C20" s="8"/>
      <c r="D20" s="8"/>
      <c r="E20" s="8"/>
      <c r="F20" s="8"/>
    </row>
    <row r="21" spans="3:6" s="1" customFormat="1" ht="18.75">
      <c r="C21" s="8"/>
      <c r="D21" s="8"/>
      <c r="E21" s="8"/>
      <c r="F21" s="8"/>
    </row>
  </sheetData>
  <sheetProtection/>
  <mergeCells count="8">
    <mergeCell ref="B1:G1"/>
    <mergeCell ref="B2:G2"/>
    <mergeCell ref="B3:G3"/>
    <mergeCell ref="B5:B6"/>
    <mergeCell ref="C5:D5"/>
    <mergeCell ref="E5:E6"/>
  </mergeCells>
  <printOptions/>
  <pageMargins left="0.2" right="0.19" top="1" bottom="1" header="0.5" footer="0.5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F17"/>
  <sheetViews>
    <sheetView zoomScalePageLayoutView="0" workbookViewId="0" topLeftCell="D7">
      <selection activeCell="C17" sqref="C17"/>
    </sheetView>
  </sheetViews>
  <sheetFormatPr defaultColWidth="9.140625" defaultRowHeight="21.75"/>
  <cols>
    <col min="1" max="1" width="9.140625" style="289" customWidth="1"/>
    <col min="2" max="2" width="48.00390625" style="289" customWidth="1"/>
    <col min="3" max="4" width="19.00390625" style="289" customWidth="1"/>
    <col min="5" max="6" width="19.00390625" style="290" customWidth="1"/>
    <col min="7" max="16384" width="9.140625" style="289" customWidth="1"/>
  </cols>
  <sheetData>
    <row r="1" spans="1:6" ht="23.25">
      <c r="A1" s="433" t="s">
        <v>91</v>
      </c>
      <c r="B1" s="433"/>
      <c r="C1" s="433"/>
      <c r="D1" s="433"/>
      <c r="E1" s="433"/>
      <c r="F1" s="433"/>
    </row>
    <row r="2" spans="1:6" ht="23.25">
      <c r="A2" s="433" t="s">
        <v>377</v>
      </c>
      <c r="B2" s="433"/>
      <c r="C2" s="433"/>
      <c r="D2" s="433"/>
      <c r="E2" s="433"/>
      <c r="F2" s="433"/>
    </row>
    <row r="4" spans="1:6" ht="21">
      <c r="A4" s="489" t="s">
        <v>456</v>
      </c>
      <c r="B4" s="489" t="s">
        <v>134</v>
      </c>
      <c r="C4" s="291" t="s">
        <v>457</v>
      </c>
      <c r="D4" s="291" t="s">
        <v>375</v>
      </c>
      <c r="E4" s="292" t="s">
        <v>324</v>
      </c>
      <c r="F4" s="292" t="s">
        <v>143</v>
      </c>
    </row>
    <row r="5" spans="1:6" ht="21">
      <c r="A5" s="490"/>
      <c r="B5" s="490"/>
      <c r="C5" s="293" t="s">
        <v>458</v>
      </c>
      <c r="D5" s="293" t="s">
        <v>7</v>
      </c>
      <c r="E5" s="294" t="s">
        <v>7</v>
      </c>
      <c r="F5" s="294" t="s">
        <v>7</v>
      </c>
    </row>
    <row r="6" spans="1:6" ht="21">
      <c r="A6" s="295"/>
      <c r="B6" s="296" t="s">
        <v>459</v>
      </c>
      <c r="C6" s="297">
        <v>3549000</v>
      </c>
      <c r="D6" s="298">
        <v>0</v>
      </c>
      <c r="E6" s="299">
        <v>2290000</v>
      </c>
      <c r="F6" s="298">
        <f>C6-E6</f>
        <v>1259000</v>
      </c>
    </row>
    <row r="7" spans="1:6" ht="21">
      <c r="A7" s="295"/>
      <c r="B7" s="296" t="s">
        <v>460</v>
      </c>
      <c r="C7" s="297">
        <v>360500</v>
      </c>
      <c r="D7" s="298">
        <v>0</v>
      </c>
      <c r="E7" s="299">
        <v>78000</v>
      </c>
      <c r="F7" s="298">
        <f>C7-E7</f>
        <v>282500</v>
      </c>
    </row>
    <row r="8" spans="1:6" ht="21">
      <c r="A8" s="295"/>
      <c r="B8" s="296" t="s">
        <v>461</v>
      </c>
      <c r="C8" s="297">
        <v>20000</v>
      </c>
      <c r="D8" s="298">
        <v>0</v>
      </c>
      <c r="E8" s="299">
        <v>20000</v>
      </c>
      <c r="F8" s="298">
        <v>0</v>
      </c>
    </row>
    <row r="9" spans="1:6" ht="21">
      <c r="A9" s="295"/>
      <c r="B9" s="296"/>
      <c r="C9" s="297"/>
      <c r="D9" s="298"/>
      <c r="E9" s="299"/>
      <c r="F9" s="298"/>
    </row>
    <row r="10" spans="1:6" ht="21">
      <c r="A10" s="295"/>
      <c r="B10" s="295"/>
      <c r="C10" s="295"/>
      <c r="D10" s="298"/>
      <c r="E10" s="298"/>
      <c r="F10" s="298"/>
    </row>
    <row r="11" spans="1:6" ht="21">
      <c r="A11" s="295"/>
      <c r="B11" s="295"/>
      <c r="C11" s="295"/>
      <c r="D11" s="295"/>
      <c r="E11" s="298"/>
      <c r="F11" s="298"/>
    </row>
    <row r="12" spans="1:6" ht="21">
      <c r="A12" s="295"/>
      <c r="B12" s="295"/>
      <c r="C12" s="295"/>
      <c r="D12" s="295"/>
      <c r="E12" s="298"/>
      <c r="F12" s="298"/>
    </row>
    <row r="13" spans="1:6" ht="21">
      <c r="A13" s="295"/>
      <c r="B13" s="295"/>
      <c r="C13" s="295"/>
      <c r="D13" s="295"/>
      <c r="E13" s="298"/>
      <c r="F13" s="298"/>
    </row>
    <row r="14" spans="1:6" ht="21">
      <c r="A14" s="295"/>
      <c r="B14" s="295"/>
      <c r="C14" s="295"/>
      <c r="D14" s="295"/>
      <c r="E14" s="298"/>
      <c r="F14" s="298"/>
    </row>
    <row r="15" spans="1:6" ht="21">
      <c r="A15" s="295"/>
      <c r="B15" s="295"/>
      <c r="C15" s="295"/>
      <c r="D15" s="295"/>
      <c r="E15" s="298"/>
      <c r="F15" s="298"/>
    </row>
    <row r="16" spans="1:6" ht="21">
      <c r="A16" s="295"/>
      <c r="B16" s="295"/>
      <c r="C16" s="300"/>
      <c r="D16" s="300"/>
      <c r="E16" s="301"/>
      <c r="F16" s="301"/>
    </row>
    <row r="17" spans="1:6" ht="21">
      <c r="A17" s="302"/>
      <c r="B17" s="303" t="s">
        <v>68</v>
      </c>
      <c r="C17" s="304">
        <f>SUM(C6:C16)</f>
        <v>3929500</v>
      </c>
      <c r="D17" s="304">
        <f>SUM(D6:D16)</f>
        <v>0</v>
      </c>
      <c r="E17" s="304">
        <f>SUM(E6:E16)</f>
        <v>2388000</v>
      </c>
      <c r="F17" s="304">
        <f>SUM(F6:F16)</f>
        <v>1541500</v>
      </c>
    </row>
  </sheetData>
  <sheetProtection/>
  <mergeCells count="4">
    <mergeCell ref="A1:F1"/>
    <mergeCell ref="A2:F2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K30"/>
  <sheetViews>
    <sheetView zoomScalePageLayoutView="0" workbookViewId="0" topLeftCell="A7">
      <selection activeCell="Q19" sqref="Q19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0.421875" style="8" customWidth="1"/>
    <col min="5" max="5" width="19.140625" style="1" customWidth="1"/>
    <col min="6" max="7" width="9.140625" style="1" customWidth="1"/>
    <col min="8" max="8" width="14.28125" style="8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473" t="s">
        <v>91</v>
      </c>
      <c r="B1" s="473"/>
      <c r="C1" s="473"/>
      <c r="D1" s="473"/>
      <c r="E1" s="473"/>
      <c r="F1" s="473"/>
      <c r="G1" s="473"/>
      <c r="H1" s="473"/>
      <c r="I1" s="473"/>
      <c r="J1" s="473"/>
      <c r="K1" s="162"/>
    </row>
    <row r="2" spans="1:11" ht="23.25">
      <c r="A2" s="473" t="s">
        <v>306</v>
      </c>
      <c r="B2" s="473"/>
      <c r="C2" s="473"/>
      <c r="D2" s="473"/>
      <c r="E2" s="473"/>
      <c r="F2" s="473"/>
      <c r="G2" s="473"/>
      <c r="H2" s="473"/>
      <c r="I2" s="473"/>
      <c r="J2" s="473"/>
      <c r="K2" s="162"/>
    </row>
    <row r="3" spans="1:11" ht="23.25">
      <c r="A3" s="473" t="s">
        <v>428</v>
      </c>
      <c r="B3" s="473"/>
      <c r="C3" s="473"/>
      <c r="D3" s="473"/>
      <c r="E3" s="473"/>
      <c r="F3" s="473"/>
      <c r="G3" s="473"/>
      <c r="H3" s="473"/>
      <c r="I3" s="473"/>
      <c r="J3" s="473"/>
      <c r="K3" s="162"/>
    </row>
    <row r="5" spans="1:8" ht="18.75">
      <c r="A5" s="33" t="s">
        <v>307</v>
      </c>
      <c r="B5" s="4"/>
      <c r="C5" s="4"/>
      <c r="D5" s="4"/>
      <c r="E5" s="14" t="s">
        <v>27</v>
      </c>
      <c r="F5" s="4"/>
      <c r="G5" s="4"/>
      <c r="H5" s="164" t="s">
        <v>308</v>
      </c>
    </row>
    <row r="6" spans="2:8" ht="18.75">
      <c r="B6" s="168" t="s">
        <v>309</v>
      </c>
      <c r="C6" s="168"/>
      <c r="D6" s="169"/>
      <c r="E6" s="169" t="e">
        <f>#REF!+#REF!+#REF!+#REF!+#REF!</f>
        <v>#REF!</v>
      </c>
      <c r="F6" s="168"/>
      <c r="G6" s="168"/>
      <c r="H6" s="169">
        <f>'รายงานรับ-จ่ายเงินสด'!C12+'รายงานรับ-จ่ายเงินสด'!C13+'รายงานรับ-จ่ายเงินสด'!C14+'รายงานรับ-จ่ายเงินสด'!C16+'รายงานรับ-จ่ายเงินสด'!C18</f>
        <v>2103917.36</v>
      </c>
    </row>
    <row r="7" spans="2:8" ht="18.75">
      <c r="B7" s="170" t="s">
        <v>310</v>
      </c>
      <c r="C7" s="170"/>
      <c r="D7" s="171"/>
      <c r="E7" s="171" t="e">
        <f>#REF!</f>
        <v>#REF!</v>
      </c>
      <c r="F7" s="170"/>
      <c r="G7" s="170"/>
      <c r="H7" s="171">
        <f>'รายงานรับ-จ่ายเงินสด'!C29</f>
        <v>8497.29</v>
      </c>
    </row>
    <row r="8" spans="2:8" ht="18.75">
      <c r="B8" s="170" t="s">
        <v>311</v>
      </c>
      <c r="C8" s="170"/>
      <c r="D8" s="171"/>
      <c r="E8" s="171">
        <f>'รายงานรับ-จ่ายเงินสด'!F23</f>
        <v>412900</v>
      </c>
      <c r="F8" s="170"/>
      <c r="G8" s="170"/>
      <c r="H8" s="171">
        <f>'รายงานรับ-จ่ายเงินสด'!C23</f>
        <v>1471000</v>
      </c>
    </row>
    <row r="9" spans="2:8" ht="18.75">
      <c r="B9" s="170" t="s">
        <v>312</v>
      </c>
      <c r="C9" s="170"/>
      <c r="D9" s="171"/>
      <c r="E9" s="171" t="e">
        <f>#REF!</f>
        <v>#REF!</v>
      </c>
      <c r="F9" s="170"/>
      <c r="G9" s="170"/>
      <c r="H9" s="171">
        <f>'รายงานรับ-จ่ายเงินสด'!C19</f>
        <v>2002830.84</v>
      </c>
    </row>
    <row r="10" spans="2:8" ht="18.75">
      <c r="B10" s="170" t="s">
        <v>357</v>
      </c>
      <c r="C10" s="170"/>
      <c r="D10" s="171"/>
      <c r="E10" s="171">
        <f>'รายงานรับ-จ่ายเงินสด'!F21</f>
        <v>675527.1</v>
      </c>
      <c r="F10" s="170"/>
      <c r="G10" s="170"/>
      <c r="H10" s="171">
        <f>'รายงานรับ-จ่ายเงินสด'!C21</f>
        <v>675527.1</v>
      </c>
    </row>
    <row r="11" spans="2:8" ht="18.75">
      <c r="B11" s="170" t="s">
        <v>358</v>
      </c>
      <c r="C11" s="170"/>
      <c r="D11" s="171"/>
      <c r="E11" s="171">
        <f>'รายงานรับ-จ่ายเงินสด'!F22</f>
        <v>0</v>
      </c>
      <c r="F11" s="170"/>
      <c r="G11" s="170"/>
      <c r="H11" s="171">
        <f>'รายงานรับ-จ่ายเงินสด'!C22</f>
        <v>0</v>
      </c>
    </row>
    <row r="12" spans="2:8" ht="18.75">
      <c r="B12" s="170" t="s">
        <v>89</v>
      </c>
      <c r="C12" s="170"/>
      <c r="D12" s="171"/>
      <c r="E12" s="171">
        <v>0</v>
      </c>
      <c r="F12" s="170"/>
      <c r="G12" s="170"/>
      <c r="H12" s="171">
        <f>'รายงานรับ-จ่ายเงินสด'!C26</f>
        <v>0</v>
      </c>
    </row>
    <row r="13" spans="2:8" ht="18.75">
      <c r="B13" s="4"/>
      <c r="C13" s="4"/>
      <c r="D13" s="166"/>
      <c r="E13" s="166"/>
      <c r="F13" s="4"/>
      <c r="G13" s="4"/>
      <c r="H13" s="166"/>
    </row>
    <row r="14" spans="4:8" ht="19.5" thickBot="1">
      <c r="D14" s="33" t="s">
        <v>68</v>
      </c>
      <c r="E14" s="165" t="e">
        <f>SUM(E6:E12)</f>
        <v>#REF!</v>
      </c>
      <c r="H14" s="165">
        <f>SUM(H6:H12)</f>
        <v>6261772.59</v>
      </c>
    </row>
    <row r="15" ht="19.5" thickTop="1">
      <c r="E15" s="8"/>
    </row>
    <row r="16" ht="18.75">
      <c r="E16" s="8"/>
    </row>
    <row r="17" spans="1:8" ht="18.75">
      <c r="A17" s="33" t="s">
        <v>37</v>
      </c>
      <c r="B17" s="4"/>
      <c r="C17" s="4"/>
      <c r="D17" s="166"/>
      <c r="E17" s="14" t="s">
        <v>27</v>
      </c>
      <c r="F17" s="4"/>
      <c r="G17" s="4"/>
      <c r="H17" s="164" t="s">
        <v>308</v>
      </c>
    </row>
    <row r="18" spans="2:8" ht="18.75">
      <c r="B18" s="168" t="s">
        <v>313</v>
      </c>
      <c r="C18" s="168"/>
      <c r="D18" s="169"/>
      <c r="E18" s="169">
        <f>'รายงานรับ-จ่ายเงินสด'!F57+'รายงานรับ-จ่ายเงินสด'!F58+'รายงานรับ-จ่ายเงินสด'!F59+'รายงานรับ-จ่ายเงินสด'!F60+'รายงานรับ-จ่ายเงินสด'!F61+'รายงานรับ-จ่ายเงินสด'!F63+'รายงานรับ-จ่ายเงินสด'!F65+'รายงานรับ-จ่ายเงินสด'!F67+'รายงานรับ-จ่ายเงินสด'!F69+'รายงานรับ-จ่ายเงินสด'!F71+'รายงานรับ-จ่ายเงินสด'!F73+'รายงานรับ-จ่ายเงินสด'!F75</f>
        <v>689946.75</v>
      </c>
      <c r="F18" s="168"/>
      <c r="G18" s="168"/>
      <c r="H18" s="169">
        <f>'รายงานรับ-จ่ายเงินสด'!C57+'รายงานรับ-จ่ายเงินสด'!C58+'รายงานรับ-จ่ายเงินสด'!C59+'รายงานรับ-จ่ายเงินสด'!C60+'รายงานรับ-จ่ายเงินสด'!C61+'รายงานรับ-จ่ายเงินสด'!C63+'รายงานรับ-จ่ายเงินสด'!C65+'รายงานรับ-จ่ายเงินสด'!C67+'รายงานรับ-จ่ายเงินสด'!C69+'รายงานรับ-จ่ายเงินสด'!C71+'รายงานรับ-จ่ายเงินสด'!C73+'รายงานรับ-จ่ายเงินสด'!C75</f>
        <v>2505756.24</v>
      </c>
    </row>
    <row r="19" spans="2:8" ht="18.75">
      <c r="B19" s="168" t="s">
        <v>356</v>
      </c>
      <c r="C19" s="168"/>
      <c r="D19" s="169"/>
      <c r="E19" s="169">
        <f>'รายงานรับ-จ่ายเงินสด'!F64+'รายงานรับ-จ่ายเงินสด'!F66+'รายงานรับ-จ่ายเงินสด'!F70+'รายงานรับ-จ่ายเงินสด'!F72+'รายงานรับ-จ่ายเงินสด'!F74+'รายงานรับ-จ่ายเงินสด'!F76</f>
        <v>93033.12</v>
      </c>
      <c r="F19" s="168"/>
      <c r="G19" s="168"/>
      <c r="H19" s="169">
        <f>'รายงานรับ-จ่ายเงินสด'!C64+'รายงานรับ-จ่ายเงินสด'!C66+'รายงานรับ-จ่ายเงินสด'!C70+'รายงานรับ-จ่ายเงินสด'!C72+'รายงานรับ-จ่ายเงินสด'!C74+'รายงานรับ-จ่ายเงินสด'!C76</f>
        <v>798041.12</v>
      </c>
    </row>
    <row r="20" spans="2:8" ht="18.75">
      <c r="B20" s="170" t="s">
        <v>314</v>
      </c>
      <c r="C20" s="170"/>
      <c r="D20" s="171"/>
      <c r="E20" s="171">
        <f>'รายงานรับ-จ่ายเงินสด'!F87</f>
        <v>52226.79</v>
      </c>
      <c r="F20" s="170"/>
      <c r="G20" s="170"/>
      <c r="H20" s="171">
        <f>'รายงานรับ-จ่ายเงินสด'!C87</f>
        <v>73323.25</v>
      </c>
    </row>
    <row r="21" spans="2:8" ht="18.75">
      <c r="B21" s="170" t="s">
        <v>315</v>
      </c>
      <c r="C21" s="170"/>
      <c r="D21" s="171"/>
      <c r="E21" s="171">
        <f>'รายงานรับ-จ่ายเงินสด'!F78</f>
        <v>0</v>
      </c>
      <c r="F21" s="170"/>
      <c r="G21" s="170"/>
      <c r="H21" s="171">
        <f>'รายงานรับ-จ่ายเงินสด'!C78</f>
        <v>338860</v>
      </c>
    </row>
    <row r="22" spans="2:8" ht="18.75">
      <c r="B22" s="170" t="s">
        <v>317</v>
      </c>
      <c r="C22" s="170"/>
      <c r="D22" s="171"/>
      <c r="E22" s="171">
        <v>0</v>
      </c>
      <c r="F22" s="170"/>
      <c r="G22" s="170"/>
      <c r="H22" s="171">
        <f>'รายงานรับ-จ่ายเงินสด'!C80+'รายงานรับ-จ่ายเงินสด'!C81</f>
        <v>1349500</v>
      </c>
    </row>
    <row r="23" spans="2:8" ht="18.75">
      <c r="B23" s="170" t="s">
        <v>359</v>
      </c>
      <c r="C23" s="170"/>
      <c r="D23" s="171"/>
      <c r="E23" s="171">
        <f>'รายงานรับ-จ่ายเงินสด'!F79</f>
        <v>0</v>
      </c>
      <c r="F23" s="170"/>
      <c r="G23" s="170"/>
      <c r="H23" s="171">
        <f>'รายงานรับ-จ่ายเงินสด'!C79</f>
        <v>0</v>
      </c>
    </row>
    <row r="24" spans="2:8" ht="18.75">
      <c r="B24" s="170" t="s">
        <v>360</v>
      </c>
      <c r="C24" s="170"/>
      <c r="D24" s="171"/>
      <c r="E24" s="171"/>
      <c r="F24" s="170"/>
      <c r="G24" s="170"/>
      <c r="H24" s="171"/>
    </row>
    <row r="25" spans="2:8" ht="18.75">
      <c r="B25" s="170" t="s">
        <v>316</v>
      </c>
      <c r="C25" s="170"/>
      <c r="D25" s="171"/>
      <c r="E25" s="171">
        <v>0</v>
      </c>
      <c r="F25" s="170"/>
      <c r="G25" s="170"/>
      <c r="H25" s="171">
        <v>0</v>
      </c>
    </row>
    <row r="26" spans="2:8" ht="18.75">
      <c r="B26" s="170" t="s">
        <v>160</v>
      </c>
      <c r="C26" s="170"/>
      <c r="D26" s="171"/>
      <c r="E26" s="171">
        <v>0</v>
      </c>
      <c r="F26" s="170"/>
      <c r="G26" s="170"/>
      <c r="H26" s="171">
        <f>'รายงานรับ-จ่ายเงินสด'!C84+'รายงานรับ-จ่ายเงินสด'!C28</f>
        <v>816579</v>
      </c>
    </row>
    <row r="27" spans="2:8" ht="18.75">
      <c r="B27" s="170" t="s">
        <v>92</v>
      </c>
      <c r="C27" s="170"/>
      <c r="D27" s="171"/>
      <c r="E27" s="171">
        <v>0</v>
      </c>
      <c r="F27" s="170"/>
      <c r="G27" s="170"/>
      <c r="H27" s="171">
        <f>'รายงานรับ-จ่ายเงินสด'!C85+'รายงานรับ-จ่ายเงินสด'!C27</f>
        <v>99850.52</v>
      </c>
    </row>
    <row r="28" spans="4:8" ht="19.5" thickBot="1">
      <c r="D28" s="33" t="s">
        <v>68</v>
      </c>
      <c r="E28" s="165">
        <f>SUM(E18:E25)</f>
        <v>835206.66</v>
      </c>
      <c r="H28" s="165">
        <f>SUM(H18:H27)</f>
        <v>5981910.13</v>
      </c>
    </row>
    <row r="29" spans="2:10" ht="20.25" thickBot="1" thickTop="1">
      <c r="B29" s="172" t="s">
        <v>318</v>
      </c>
      <c r="C29" s="172"/>
      <c r="D29" s="173"/>
      <c r="E29" s="174" t="e">
        <f>E14-E28</f>
        <v>#REF!</v>
      </c>
      <c r="F29" s="173"/>
      <c r="G29" s="173"/>
      <c r="H29" s="174">
        <f>H14-H28</f>
        <v>279862.45999999996</v>
      </c>
      <c r="J29" s="33"/>
    </row>
    <row r="30" ht="19.5" thickTop="1">
      <c r="E30" s="8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B1:H120"/>
  <sheetViews>
    <sheetView zoomScalePageLayoutView="0" workbookViewId="0" topLeftCell="A3">
      <selection activeCell="L14" sqref="L14"/>
    </sheetView>
  </sheetViews>
  <sheetFormatPr defaultColWidth="9.140625" defaultRowHeight="21.75"/>
  <cols>
    <col min="1" max="1" width="8.28125" style="16" customWidth="1"/>
    <col min="2" max="2" width="39.7109375" style="16" customWidth="1"/>
    <col min="3" max="3" width="11.7109375" style="16" customWidth="1"/>
    <col min="4" max="5" width="21.421875" style="68" customWidth="1"/>
    <col min="6" max="6" width="4.8515625" style="16" customWidth="1"/>
    <col min="7" max="7" width="13.00390625" style="35" customWidth="1"/>
    <col min="8" max="8" width="13.8515625" style="16" customWidth="1"/>
    <col min="9" max="16384" width="9.140625" style="16" customWidth="1"/>
  </cols>
  <sheetData>
    <row r="1" spans="2:5" ht="18" customHeight="1">
      <c r="B1" s="463" t="s">
        <v>84</v>
      </c>
      <c r="C1" s="463"/>
      <c r="D1" s="463"/>
      <c r="E1" s="463"/>
    </row>
    <row r="2" spans="2:5" ht="18" customHeight="1">
      <c r="B2" s="463" t="s">
        <v>70</v>
      </c>
      <c r="C2" s="463"/>
      <c r="D2" s="463"/>
      <c r="E2" s="463"/>
    </row>
    <row r="3" spans="2:5" ht="18" customHeight="1">
      <c r="B3" s="463" t="s">
        <v>585</v>
      </c>
      <c r="C3" s="463"/>
      <c r="D3" s="463"/>
      <c r="E3" s="463"/>
    </row>
    <row r="4" spans="2:5" ht="5.25" customHeight="1">
      <c r="B4" s="23"/>
      <c r="C4" s="23"/>
      <c r="D4" s="36"/>
      <c r="E4" s="37"/>
    </row>
    <row r="5" spans="2:5" ht="6.75" customHeight="1">
      <c r="B5" s="38"/>
      <c r="C5" s="39"/>
      <c r="D5" s="40"/>
      <c r="E5" s="40"/>
    </row>
    <row r="6" spans="2:5" ht="15.75">
      <c r="B6" s="41" t="s">
        <v>18</v>
      </c>
      <c r="C6" s="41" t="s">
        <v>9</v>
      </c>
      <c r="D6" s="42" t="s">
        <v>23</v>
      </c>
      <c r="E6" s="42" t="s">
        <v>15</v>
      </c>
    </row>
    <row r="7" spans="2:5" ht="15.75">
      <c r="B7" s="43"/>
      <c r="C7" s="44" t="s">
        <v>10</v>
      </c>
      <c r="D7" s="45"/>
      <c r="E7" s="45"/>
    </row>
    <row r="8" spans="2:5" ht="15.75">
      <c r="B8" s="46" t="s">
        <v>72</v>
      </c>
      <c r="C8" s="47" t="s">
        <v>73</v>
      </c>
      <c r="D8" s="48">
        <f>'กระดาษทำการงบทดลอง '!I8</f>
        <v>0</v>
      </c>
      <c r="E8" s="49"/>
    </row>
    <row r="9" spans="2:8" ht="15.75">
      <c r="B9" s="46" t="s">
        <v>85</v>
      </c>
      <c r="C9" s="18">
        <v>21</v>
      </c>
      <c r="D9" s="48">
        <f>'กระดาษทำการงบทดลอง '!I9</f>
        <v>3758358.33</v>
      </c>
      <c r="E9" s="50"/>
      <c r="H9" s="51">
        <f>SUM(D8:D13)</f>
        <v>10920277.810000002</v>
      </c>
    </row>
    <row r="10" spans="2:8" ht="15.75">
      <c r="B10" s="46" t="s">
        <v>151</v>
      </c>
      <c r="C10" s="18">
        <v>22</v>
      </c>
      <c r="D10" s="48">
        <f>'กระดาษทำการงบทดลอง '!I10</f>
        <v>8093889.31</v>
      </c>
      <c r="E10" s="50"/>
      <c r="H10" s="51"/>
    </row>
    <row r="11" spans="2:8" ht="15.75">
      <c r="B11" s="21" t="s">
        <v>86</v>
      </c>
      <c r="C11" s="18">
        <v>22</v>
      </c>
      <c r="D11" s="48">
        <f>'กระดาษทำการงบทดลอง '!I11</f>
        <v>-1248166.63</v>
      </c>
      <c r="E11" s="50"/>
      <c r="H11" s="51"/>
    </row>
    <row r="12" spans="2:8" ht="15.75">
      <c r="B12" s="21" t="s">
        <v>87</v>
      </c>
      <c r="C12" s="18">
        <v>22</v>
      </c>
      <c r="D12" s="48">
        <f>'กระดาษทำการงบทดลอง '!I12</f>
        <v>316196.8</v>
      </c>
      <c r="E12" s="50"/>
      <c r="H12" s="51"/>
    </row>
    <row r="13" spans="2:8" ht="15.75">
      <c r="B13" s="21" t="s">
        <v>88</v>
      </c>
      <c r="C13" s="18">
        <v>22</v>
      </c>
      <c r="D13" s="48">
        <f>'กระดาษทำการงบทดลอง '!I13</f>
        <v>0</v>
      </c>
      <c r="E13" s="50"/>
      <c r="H13" s="51">
        <f>H9-H12</f>
        <v>10920277.810000002</v>
      </c>
    </row>
    <row r="14" spans="2:8" ht="15.75">
      <c r="B14" s="21" t="s">
        <v>434</v>
      </c>
      <c r="C14" s="18">
        <v>21</v>
      </c>
      <c r="D14" s="48">
        <f>'กระดาษทำการงบทดลอง '!I14</f>
        <v>0</v>
      </c>
      <c r="E14" s="50"/>
      <c r="H14" s="51"/>
    </row>
    <row r="15" spans="2:8" ht="15.75">
      <c r="B15" s="21" t="s">
        <v>322</v>
      </c>
      <c r="C15" s="18">
        <v>90</v>
      </c>
      <c r="D15" s="48">
        <f>'กระดาษทำการงบทดลอง '!I15</f>
        <v>0</v>
      </c>
      <c r="E15" s="50"/>
      <c r="H15" s="51"/>
    </row>
    <row r="16" spans="2:5" ht="15.75">
      <c r="B16" s="46" t="s">
        <v>323</v>
      </c>
      <c r="C16" s="18"/>
      <c r="D16" s="48">
        <f>'กระดาษทำการงบทดลอง '!I16</f>
        <v>712696</v>
      </c>
      <c r="E16" s="50"/>
    </row>
    <row r="17" spans="2:8" ht="15.75">
      <c r="B17" s="21" t="s">
        <v>94</v>
      </c>
      <c r="C17" s="18">
        <v>90</v>
      </c>
      <c r="D17" s="48">
        <f>'กระดาษทำการงบทดลอง '!I17</f>
        <v>-21600</v>
      </c>
      <c r="E17" s="50"/>
      <c r="H17" s="51">
        <f>SUM(D9:D13)</f>
        <v>10920277.810000002</v>
      </c>
    </row>
    <row r="18" spans="2:8" ht="15.75">
      <c r="B18" s="21" t="s">
        <v>447</v>
      </c>
      <c r="C18" s="18"/>
      <c r="D18" s="48">
        <f>'กระดาษทำการงบทดลอง '!I18</f>
        <v>2346</v>
      </c>
      <c r="E18" s="50"/>
      <c r="H18" s="51"/>
    </row>
    <row r="19" spans="2:8" ht="15.75">
      <c r="B19" s="21" t="s">
        <v>363</v>
      </c>
      <c r="C19" s="18"/>
      <c r="D19" s="48">
        <f>'กระดาษทำการงบทดลอง '!I19</f>
        <v>-31000</v>
      </c>
      <c r="E19" s="50"/>
      <c r="H19" s="51"/>
    </row>
    <row r="20" spans="2:5" ht="15.75">
      <c r="B20" s="21" t="s">
        <v>79</v>
      </c>
      <c r="C20" s="18">
        <v>0</v>
      </c>
      <c r="D20" s="48">
        <f>'กระดาษทำการงบทดลอง '!I20</f>
        <v>258562.24</v>
      </c>
      <c r="E20" s="50"/>
    </row>
    <row r="21" spans="2:5" ht="15.75">
      <c r="B21" s="21" t="s">
        <v>60</v>
      </c>
      <c r="C21" s="18">
        <v>100</v>
      </c>
      <c r="D21" s="48">
        <f>'กระดาษทำการงบทดลอง '!I21</f>
        <v>1493938</v>
      </c>
      <c r="E21" s="50"/>
    </row>
    <row r="22" spans="2:5" ht="15.75">
      <c r="B22" s="21" t="s">
        <v>61</v>
      </c>
      <c r="C22" s="18">
        <v>120</v>
      </c>
      <c r="D22" s="48">
        <f>'กระดาษทำการงบทดลอง '!I22</f>
        <v>45650</v>
      </c>
      <c r="E22" s="50"/>
    </row>
    <row r="23" spans="2:5" ht="15.75">
      <c r="B23" s="21" t="s">
        <v>62</v>
      </c>
      <c r="C23" s="52">
        <v>130</v>
      </c>
      <c r="D23" s="48">
        <f>'กระดาษทำการงบทดลอง '!I23</f>
        <v>376050</v>
      </c>
      <c r="E23" s="50"/>
    </row>
    <row r="24" spans="2:5" ht="15.75">
      <c r="B24" s="21" t="s">
        <v>63</v>
      </c>
      <c r="C24" s="52">
        <v>200</v>
      </c>
      <c r="D24" s="48">
        <f>'กระดาษทำการงบทดลอง '!I24</f>
        <v>796156.75</v>
      </c>
      <c r="E24" s="50"/>
    </row>
    <row r="25" spans="2:5" ht="15.75">
      <c r="B25" s="21" t="s">
        <v>64</v>
      </c>
      <c r="C25" s="52">
        <v>250</v>
      </c>
      <c r="D25" s="48">
        <f>'กระดาษทำการงบทดลอง '!I25</f>
        <v>476910</v>
      </c>
      <c r="E25" s="50"/>
    </row>
    <row r="26" spans="2:5" ht="15.75">
      <c r="B26" s="21" t="s">
        <v>65</v>
      </c>
      <c r="C26" s="52">
        <v>270</v>
      </c>
      <c r="D26" s="48">
        <f>'กระดาษทำการงบทดลอง '!I26</f>
        <v>170110.24</v>
      </c>
      <c r="E26" s="50"/>
    </row>
    <row r="27" spans="2:5" ht="15.75">
      <c r="B27" s="21" t="s">
        <v>66</v>
      </c>
      <c r="C27" s="52">
        <v>300</v>
      </c>
      <c r="D27" s="48">
        <f>'กระดาษทำการงบทดลอง '!I27</f>
        <v>41258.25</v>
      </c>
      <c r="E27" s="50"/>
    </row>
    <row r="28" spans="2:5" ht="15.75">
      <c r="B28" s="21" t="s">
        <v>35</v>
      </c>
      <c r="C28" s="52">
        <v>400</v>
      </c>
      <c r="D28" s="48">
        <f>'กระดาษทำการงบทดลอง '!I28</f>
        <v>451400</v>
      </c>
      <c r="E28" s="50"/>
    </row>
    <row r="29" spans="2:5" ht="15.75">
      <c r="B29" s="21" t="s">
        <v>119</v>
      </c>
      <c r="C29" s="52">
        <v>450</v>
      </c>
      <c r="D29" s="48">
        <f>'กระดาษทำการงบทดลอง '!I29</f>
        <v>3000</v>
      </c>
      <c r="E29" s="50"/>
    </row>
    <row r="30" spans="2:5" ht="15.75">
      <c r="B30" s="21" t="s">
        <v>82</v>
      </c>
      <c r="C30" s="52">
        <v>500</v>
      </c>
      <c r="D30" s="48">
        <f>'กระดาษทำการงบทดลอง '!I30</f>
        <v>0</v>
      </c>
      <c r="E30" s="50"/>
    </row>
    <row r="31" spans="2:5" ht="15.75">
      <c r="B31" s="21" t="s">
        <v>141</v>
      </c>
      <c r="C31" s="52">
        <v>550</v>
      </c>
      <c r="D31" s="48">
        <f>'กระดาษทำการงบทดลอง '!I31</f>
        <v>15000</v>
      </c>
      <c r="E31" s="50"/>
    </row>
    <row r="32" spans="2:5" ht="15.75">
      <c r="B32" s="21" t="s">
        <v>342</v>
      </c>
      <c r="C32" s="52">
        <v>3000</v>
      </c>
      <c r="D32" s="48">
        <f>'กระดาษทำการงบทดลอง '!I32</f>
        <v>1526500</v>
      </c>
      <c r="E32" s="50"/>
    </row>
    <row r="33" spans="2:5" ht="15.75">
      <c r="B33" s="21" t="s">
        <v>343</v>
      </c>
      <c r="C33" s="52">
        <v>3000</v>
      </c>
      <c r="D33" s="48">
        <f>'กระดาษทำการงบทดลอง '!I33</f>
        <v>187000</v>
      </c>
      <c r="E33" s="50"/>
    </row>
    <row r="34" spans="2:5" ht="15.75">
      <c r="B34" s="21" t="s">
        <v>347</v>
      </c>
      <c r="C34" s="52"/>
      <c r="D34" s="48">
        <f>'กระดาษทำการงบทดลอง '!I34</f>
        <v>1351054.2</v>
      </c>
      <c r="E34" s="50"/>
    </row>
    <row r="35" spans="2:5" ht="15.75">
      <c r="B35" s="21" t="s">
        <v>109</v>
      </c>
      <c r="C35" s="52">
        <v>821</v>
      </c>
      <c r="D35" s="48"/>
      <c r="E35" s="50">
        <f>'กระดาษทำการงบทดลอง '!J35</f>
        <v>8367203.14</v>
      </c>
    </row>
    <row r="36" spans="2:5" ht="15.75">
      <c r="B36" s="21" t="s">
        <v>108</v>
      </c>
      <c r="C36" s="52">
        <v>900</v>
      </c>
      <c r="D36" s="48"/>
      <c r="E36" s="50">
        <f>'กระดาษทำการงบทดลอง '!J36</f>
        <v>253797.42999999996</v>
      </c>
    </row>
    <row r="37" spans="2:5" ht="15.75">
      <c r="B37" s="21" t="s">
        <v>124</v>
      </c>
      <c r="C37" s="52">
        <v>600</v>
      </c>
      <c r="D37" s="48"/>
      <c r="E37" s="50">
        <f>'กระดาษทำการงบทดลอง '!J37</f>
        <v>0</v>
      </c>
    </row>
    <row r="38" spans="2:5" ht="15.75">
      <c r="B38" s="21" t="s">
        <v>153</v>
      </c>
      <c r="C38" s="52"/>
      <c r="D38" s="48"/>
      <c r="E38" s="50">
        <f>'กระดาษทำการงบทดลอง '!J38</f>
        <v>-811096</v>
      </c>
    </row>
    <row r="39" spans="2:5" ht="15.75">
      <c r="B39" s="21" t="s">
        <v>89</v>
      </c>
      <c r="C39" s="52">
        <v>602</v>
      </c>
      <c r="D39" s="48"/>
      <c r="E39" s="50">
        <f>'กระดาษทำการงบทดลอง '!J40</f>
        <v>1541500</v>
      </c>
    </row>
    <row r="40" spans="2:5" ht="15.75">
      <c r="B40" s="21" t="s">
        <v>404</v>
      </c>
      <c r="C40" s="52"/>
      <c r="D40" s="48"/>
      <c r="E40" s="50">
        <f>'กระดาษทำการงบทดลอง '!J41</f>
        <v>1000000</v>
      </c>
    </row>
    <row r="41" spans="2:5" ht="15.75">
      <c r="B41" s="21" t="s">
        <v>446</v>
      </c>
      <c r="C41" s="52"/>
      <c r="D41" s="48"/>
      <c r="E41" s="50">
        <f>'กระดาษทำการงบทดลอง '!J42</f>
        <v>28892.8</v>
      </c>
    </row>
    <row r="42" spans="2:5" ht="15.75">
      <c r="B42" s="21" t="s">
        <v>138</v>
      </c>
      <c r="C42" s="52">
        <v>700</v>
      </c>
      <c r="D42" s="48"/>
      <c r="E42" s="50">
        <f>'กระดาษทำการงบทดลอง '!J43</f>
        <v>2761494.95</v>
      </c>
    </row>
    <row r="43" spans="2:5" ht="15.75">
      <c r="B43" s="53" t="s">
        <v>90</v>
      </c>
      <c r="C43" s="54">
        <v>703</v>
      </c>
      <c r="D43" s="55"/>
      <c r="E43" s="56">
        <f>'กระดาษทำการงบทดลอง '!J44</f>
        <v>5633517.17</v>
      </c>
    </row>
    <row r="44" spans="2:8" ht="21.75" customHeight="1" thickBot="1">
      <c r="B44" s="17"/>
      <c r="C44" s="57"/>
      <c r="D44" s="58">
        <f>SUM(D8:D43)</f>
        <v>18775309.490000002</v>
      </c>
      <c r="E44" s="58">
        <f>SUM(งบทดลอง!E35:E43)</f>
        <v>18775309.490000002</v>
      </c>
      <c r="G44" s="59"/>
      <c r="H44" s="24"/>
    </row>
    <row r="45" spans="3:7" s="24" customFormat="1" ht="16.5" thickTop="1">
      <c r="C45" s="61"/>
      <c r="D45" s="62"/>
      <c r="E45" s="63"/>
      <c r="G45" s="59"/>
    </row>
    <row r="46" spans="3:7" s="24" customFormat="1" ht="15.75">
      <c r="C46" s="61"/>
      <c r="D46" s="62"/>
      <c r="E46" s="63"/>
      <c r="G46" s="59"/>
    </row>
    <row r="47" spans="3:7" s="24" customFormat="1" ht="15.75">
      <c r="C47" s="61"/>
      <c r="D47" s="63"/>
      <c r="E47" s="63"/>
      <c r="G47" s="59"/>
    </row>
    <row r="48" spans="3:7" s="24" customFormat="1" ht="15.75">
      <c r="C48" s="61"/>
      <c r="D48" s="63"/>
      <c r="E48" s="63"/>
      <c r="G48" s="59"/>
    </row>
    <row r="49" spans="3:7" s="24" customFormat="1" ht="15.75">
      <c r="C49" s="61"/>
      <c r="D49" s="63"/>
      <c r="E49" s="63"/>
      <c r="G49" s="59"/>
    </row>
    <row r="50" spans="3:7" s="24" customFormat="1" ht="15.75">
      <c r="C50" s="61"/>
      <c r="D50" s="63"/>
      <c r="E50" s="63"/>
      <c r="G50" s="59"/>
    </row>
    <row r="51" spans="3:7" s="24" customFormat="1" ht="15.75">
      <c r="C51" s="61"/>
      <c r="D51" s="62"/>
      <c r="E51" s="63"/>
      <c r="G51" s="59"/>
    </row>
    <row r="52" spans="3:7" s="24" customFormat="1" ht="15.75">
      <c r="C52" s="61"/>
      <c r="D52" s="62"/>
      <c r="E52" s="63"/>
      <c r="G52" s="59"/>
    </row>
    <row r="53" spans="3:7" s="24" customFormat="1" ht="15.75">
      <c r="C53" s="61"/>
      <c r="D53" s="63"/>
      <c r="E53" s="63"/>
      <c r="G53" s="59"/>
    </row>
    <row r="54" spans="3:7" s="24" customFormat="1" ht="15.75">
      <c r="C54" s="60"/>
      <c r="D54" s="62"/>
      <c r="E54" s="63"/>
      <c r="G54" s="59"/>
    </row>
    <row r="55" spans="3:7" s="24" customFormat="1" ht="15.75">
      <c r="C55" s="60"/>
      <c r="D55" s="63"/>
      <c r="E55" s="62"/>
      <c r="G55" s="59"/>
    </row>
    <row r="56" spans="3:7" s="24" customFormat="1" ht="15.75">
      <c r="C56" s="60"/>
      <c r="D56" s="63"/>
      <c r="E56" s="62"/>
      <c r="G56" s="59"/>
    </row>
    <row r="57" spans="3:7" s="24" customFormat="1" ht="15.75">
      <c r="C57" s="60"/>
      <c r="D57" s="63"/>
      <c r="E57" s="62"/>
      <c r="G57" s="59"/>
    </row>
    <row r="58" spans="3:7" s="24" customFormat="1" ht="15.75">
      <c r="C58" s="60"/>
      <c r="D58" s="63"/>
      <c r="E58" s="62"/>
      <c r="G58" s="59"/>
    </row>
    <row r="59" spans="3:7" s="24" customFormat="1" ht="15.75">
      <c r="C59" s="60"/>
      <c r="D59" s="63"/>
      <c r="E59" s="62"/>
      <c r="G59" s="59"/>
    </row>
    <row r="60" spans="3:7" s="24" customFormat="1" ht="15.75">
      <c r="C60" s="60"/>
      <c r="D60" s="63"/>
      <c r="E60" s="62"/>
      <c r="G60" s="59"/>
    </row>
    <row r="61" spans="3:7" s="24" customFormat="1" ht="15.75">
      <c r="C61" s="60"/>
      <c r="D61" s="63"/>
      <c r="E61" s="63"/>
      <c r="G61" s="59"/>
    </row>
    <row r="62" spans="3:7" s="24" customFormat="1" ht="15.75">
      <c r="C62" s="60"/>
      <c r="D62" s="64"/>
      <c r="E62" s="64"/>
      <c r="G62" s="65"/>
    </row>
    <row r="63" spans="3:7" s="24" customFormat="1" ht="15.75">
      <c r="C63" s="60"/>
      <c r="D63" s="64"/>
      <c r="E63" s="64"/>
      <c r="G63" s="59"/>
    </row>
    <row r="64" spans="4:7" s="24" customFormat="1" ht="15.75">
      <c r="D64" s="66"/>
      <c r="E64" s="66"/>
      <c r="G64" s="59"/>
    </row>
    <row r="65" spans="4:7" s="24" customFormat="1" ht="15.75">
      <c r="D65" s="63"/>
      <c r="E65" s="66"/>
      <c r="G65" s="59"/>
    </row>
    <row r="66" spans="4:7" s="24" customFormat="1" ht="15.75">
      <c r="D66" s="63"/>
      <c r="E66" s="66"/>
      <c r="G66" s="59"/>
    </row>
    <row r="67" spans="4:7" s="24" customFormat="1" ht="15.75">
      <c r="D67" s="66"/>
      <c r="E67" s="67"/>
      <c r="G67" s="59"/>
    </row>
    <row r="68" spans="4:7" s="24" customFormat="1" ht="15.75">
      <c r="D68" s="66"/>
      <c r="E68" s="67"/>
      <c r="G68" s="59"/>
    </row>
    <row r="69" spans="4:7" s="24" customFormat="1" ht="15.75">
      <c r="D69" s="66"/>
      <c r="E69" s="66"/>
      <c r="G69" s="59"/>
    </row>
    <row r="70" spans="4:7" s="24" customFormat="1" ht="15.75">
      <c r="D70" s="66"/>
      <c r="E70" s="66"/>
      <c r="G70" s="59"/>
    </row>
    <row r="71" spans="4:7" s="24" customFormat="1" ht="15.75">
      <c r="D71" s="66"/>
      <c r="E71" s="66"/>
      <c r="G71" s="59"/>
    </row>
    <row r="72" spans="4:7" s="24" customFormat="1" ht="15.75">
      <c r="D72" s="66"/>
      <c r="E72" s="66"/>
      <c r="G72" s="59"/>
    </row>
    <row r="73" spans="4:7" s="24" customFormat="1" ht="15.75">
      <c r="D73" s="66"/>
      <c r="E73" s="66"/>
      <c r="G73" s="59"/>
    </row>
    <row r="74" spans="4:7" s="24" customFormat="1" ht="15.75">
      <c r="D74" s="66"/>
      <c r="E74" s="66"/>
      <c r="G74" s="59"/>
    </row>
    <row r="75" spans="4:7" s="24" customFormat="1" ht="15.75">
      <c r="D75" s="66"/>
      <c r="E75" s="66"/>
      <c r="G75" s="59"/>
    </row>
    <row r="76" spans="4:7" s="24" customFormat="1" ht="15.75">
      <c r="D76" s="66"/>
      <c r="E76" s="66"/>
      <c r="G76" s="59"/>
    </row>
    <row r="77" spans="4:7" s="24" customFormat="1" ht="15.75">
      <c r="D77" s="66"/>
      <c r="E77" s="66"/>
      <c r="G77" s="59"/>
    </row>
    <row r="78" spans="4:7" s="24" customFormat="1" ht="15.75">
      <c r="D78" s="66"/>
      <c r="E78" s="66"/>
      <c r="G78" s="59"/>
    </row>
    <row r="79" spans="4:7" s="24" customFormat="1" ht="15.75">
      <c r="D79" s="66"/>
      <c r="E79" s="66"/>
      <c r="G79" s="59"/>
    </row>
    <row r="80" spans="4:7" s="24" customFormat="1" ht="15.75">
      <c r="D80" s="66"/>
      <c r="E80" s="66"/>
      <c r="G80" s="59"/>
    </row>
    <row r="81" spans="4:7" s="24" customFormat="1" ht="15.75">
      <c r="D81" s="66"/>
      <c r="E81" s="66"/>
      <c r="G81" s="59"/>
    </row>
    <row r="82" spans="4:7" s="24" customFormat="1" ht="15.75">
      <c r="D82" s="66"/>
      <c r="E82" s="66"/>
      <c r="G82" s="59"/>
    </row>
    <row r="83" spans="4:7" s="24" customFormat="1" ht="15.75">
      <c r="D83" s="66"/>
      <c r="E83" s="66"/>
      <c r="G83" s="59"/>
    </row>
    <row r="84" spans="4:7" s="24" customFormat="1" ht="15.75">
      <c r="D84" s="66"/>
      <c r="E84" s="66"/>
      <c r="G84" s="59"/>
    </row>
    <row r="85" spans="4:7" s="24" customFormat="1" ht="15.75">
      <c r="D85" s="66"/>
      <c r="E85" s="66"/>
      <c r="G85" s="59"/>
    </row>
    <row r="86" spans="4:7" s="24" customFormat="1" ht="15.75">
      <c r="D86" s="66"/>
      <c r="E86" s="66"/>
      <c r="G86" s="59"/>
    </row>
    <row r="87" spans="4:7" s="24" customFormat="1" ht="15.75">
      <c r="D87" s="66"/>
      <c r="E87" s="66"/>
      <c r="G87" s="59"/>
    </row>
    <row r="88" spans="4:7" s="24" customFormat="1" ht="15.75">
      <c r="D88" s="66"/>
      <c r="E88" s="66"/>
      <c r="G88" s="59"/>
    </row>
    <row r="89" spans="4:7" s="24" customFormat="1" ht="15.75">
      <c r="D89" s="66"/>
      <c r="E89" s="66"/>
      <c r="G89" s="59"/>
    </row>
    <row r="90" spans="4:7" s="24" customFormat="1" ht="15.75">
      <c r="D90" s="66"/>
      <c r="E90" s="66"/>
      <c r="G90" s="59"/>
    </row>
    <row r="91" spans="4:7" s="24" customFormat="1" ht="15.75">
      <c r="D91" s="66"/>
      <c r="E91" s="66"/>
      <c r="G91" s="59"/>
    </row>
    <row r="92" spans="4:7" s="24" customFormat="1" ht="15.75">
      <c r="D92" s="66"/>
      <c r="E92" s="66"/>
      <c r="G92" s="59"/>
    </row>
    <row r="93" spans="4:7" s="24" customFormat="1" ht="15.75">
      <c r="D93" s="66"/>
      <c r="E93" s="66"/>
      <c r="G93" s="59"/>
    </row>
    <row r="94" spans="4:7" s="24" customFormat="1" ht="15.75">
      <c r="D94" s="66"/>
      <c r="E94" s="66"/>
      <c r="G94" s="59"/>
    </row>
    <row r="95" spans="4:7" s="24" customFormat="1" ht="15.75">
      <c r="D95" s="66"/>
      <c r="E95" s="66"/>
      <c r="G95" s="59"/>
    </row>
    <row r="96" spans="4:7" s="24" customFormat="1" ht="15.75">
      <c r="D96" s="66"/>
      <c r="E96" s="66"/>
      <c r="G96" s="59"/>
    </row>
    <row r="97" spans="4:7" s="24" customFormat="1" ht="15.75">
      <c r="D97" s="66"/>
      <c r="E97" s="66"/>
      <c r="G97" s="59"/>
    </row>
    <row r="98" spans="4:7" s="24" customFormat="1" ht="15.75">
      <c r="D98" s="66"/>
      <c r="E98" s="66"/>
      <c r="G98" s="59"/>
    </row>
    <row r="99" spans="4:7" s="24" customFormat="1" ht="15.75">
      <c r="D99" s="66"/>
      <c r="E99" s="66"/>
      <c r="G99" s="59"/>
    </row>
    <row r="100" spans="4:7" s="24" customFormat="1" ht="15.75">
      <c r="D100" s="66"/>
      <c r="E100" s="66"/>
      <c r="G100" s="59"/>
    </row>
    <row r="101" spans="4:7" s="24" customFormat="1" ht="15.75">
      <c r="D101" s="66"/>
      <c r="E101" s="66"/>
      <c r="G101" s="59"/>
    </row>
    <row r="102" spans="4:7" s="24" customFormat="1" ht="15.75">
      <c r="D102" s="66"/>
      <c r="E102" s="66"/>
      <c r="G102" s="59"/>
    </row>
    <row r="103" spans="4:7" s="24" customFormat="1" ht="15.75">
      <c r="D103" s="66"/>
      <c r="E103" s="66"/>
      <c r="G103" s="59"/>
    </row>
    <row r="104" spans="4:7" s="24" customFormat="1" ht="15.75">
      <c r="D104" s="66"/>
      <c r="E104" s="66"/>
      <c r="G104" s="59"/>
    </row>
    <row r="105" spans="4:7" s="24" customFormat="1" ht="15.75">
      <c r="D105" s="66"/>
      <c r="E105" s="66"/>
      <c r="G105" s="59"/>
    </row>
    <row r="106" spans="4:7" s="24" customFormat="1" ht="15.75">
      <c r="D106" s="66"/>
      <c r="E106" s="66"/>
      <c r="G106" s="59"/>
    </row>
    <row r="107" spans="4:7" s="24" customFormat="1" ht="15.75">
      <c r="D107" s="66"/>
      <c r="E107" s="66"/>
      <c r="G107" s="59"/>
    </row>
    <row r="108" spans="4:7" s="24" customFormat="1" ht="15.75">
      <c r="D108" s="66"/>
      <c r="E108" s="66"/>
      <c r="G108" s="59"/>
    </row>
    <row r="109" spans="4:7" s="24" customFormat="1" ht="15.75">
      <c r="D109" s="66"/>
      <c r="E109" s="66"/>
      <c r="G109" s="59"/>
    </row>
    <row r="110" spans="4:7" s="24" customFormat="1" ht="15.75">
      <c r="D110" s="66"/>
      <c r="E110" s="66"/>
      <c r="G110" s="59"/>
    </row>
    <row r="111" spans="4:7" s="24" customFormat="1" ht="15.75">
      <c r="D111" s="66"/>
      <c r="E111" s="66"/>
      <c r="G111" s="59"/>
    </row>
    <row r="112" spans="4:7" s="24" customFormat="1" ht="15.75">
      <c r="D112" s="66"/>
      <c r="E112" s="66"/>
      <c r="G112" s="59"/>
    </row>
    <row r="113" spans="4:7" s="24" customFormat="1" ht="15.75">
      <c r="D113" s="66"/>
      <c r="E113" s="66"/>
      <c r="G113" s="59"/>
    </row>
    <row r="114" spans="4:7" s="24" customFormat="1" ht="15.75">
      <c r="D114" s="66"/>
      <c r="E114" s="66"/>
      <c r="G114" s="59"/>
    </row>
    <row r="115" spans="4:7" s="24" customFormat="1" ht="15.75">
      <c r="D115" s="66"/>
      <c r="E115" s="66"/>
      <c r="G115" s="59"/>
    </row>
    <row r="116" spans="4:7" s="24" customFormat="1" ht="15.75">
      <c r="D116" s="66"/>
      <c r="E116" s="66"/>
      <c r="G116" s="59"/>
    </row>
    <row r="117" spans="4:7" s="24" customFormat="1" ht="15.75">
      <c r="D117" s="66"/>
      <c r="E117" s="66"/>
      <c r="G117" s="59"/>
    </row>
    <row r="118" spans="4:7" s="24" customFormat="1" ht="15.75">
      <c r="D118" s="66"/>
      <c r="E118" s="66"/>
      <c r="G118" s="59"/>
    </row>
    <row r="119" spans="4:8" s="24" customFormat="1" ht="15.75">
      <c r="D119" s="66"/>
      <c r="E119" s="66"/>
      <c r="G119" s="35"/>
      <c r="H119" s="16"/>
    </row>
    <row r="120" spans="2:5" ht="15.75">
      <c r="B120" s="24"/>
      <c r="C120" s="24"/>
      <c r="D120" s="66"/>
      <c r="E120" s="66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B1:L103"/>
  <sheetViews>
    <sheetView zoomScaleSheetLayoutView="100" zoomScalePageLayoutView="0" workbookViewId="0" topLeftCell="B7">
      <selection activeCell="K11" sqref="K11"/>
    </sheetView>
  </sheetViews>
  <sheetFormatPr defaultColWidth="9.140625" defaultRowHeight="21.75"/>
  <cols>
    <col min="1" max="1" width="1.1484375" style="69" hidden="1" customWidth="1"/>
    <col min="2" max="3" width="16.140625" style="69" customWidth="1"/>
    <col min="4" max="4" width="32.57421875" style="69" customWidth="1"/>
    <col min="5" max="5" width="7.8515625" style="69" customWidth="1"/>
    <col min="6" max="6" width="16.00390625" style="69" customWidth="1"/>
    <col min="7" max="7" width="2.7109375" style="69" customWidth="1"/>
    <col min="8" max="9" width="2.8515625" style="69" customWidth="1"/>
    <col min="10" max="10" width="11.8515625" style="69" customWidth="1"/>
    <col min="11" max="11" width="14.00390625" style="69" customWidth="1"/>
    <col min="12" max="16384" width="9.140625" style="69" customWidth="1"/>
  </cols>
  <sheetData>
    <row r="1" spans="2:6" ht="23.25" customHeight="1">
      <c r="B1" s="464" t="s">
        <v>91</v>
      </c>
      <c r="C1" s="464"/>
      <c r="D1" s="464"/>
      <c r="E1" s="464"/>
      <c r="F1" s="464"/>
    </row>
    <row r="2" spans="2:6" ht="23.25" customHeight="1">
      <c r="B2" s="464" t="s">
        <v>345</v>
      </c>
      <c r="C2" s="464"/>
      <c r="D2" s="464"/>
      <c r="E2" s="464"/>
      <c r="F2" s="464"/>
    </row>
    <row r="3" spans="2:6" ht="23.25" customHeight="1">
      <c r="B3" s="70"/>
      <c r="C3" s="70"/>
      <c r="D3" s="70"/>
      <c r="E3" s="71" t="s">
        <v>448</v>
      </c>
      <c r="F3" s="71"/>
    </row>
    <row r="4" spans="2:6" ht="23.25" customHeight="1">
      <c r="B4" s="464" t="s">
        <v>49</v>
      </c>
      <c r="C4" s="464"/>
      <c r="D4" s="464"/>
      <c r="E4" s="464"/>
      <c r="F4" s="464"/>
    </row>
    <row r="5" spans="2:6" ht="23.25" customHeight="1">
      <c r="B5" s="70"/>
      <c r="C5" s="70"/>
      <c r="D5" s="71" t="s">
        <v>572</v>
      </c>
      <c r="E5" s="71"/>
      <c r="F5" s="70"/>
    </row>
    <row r="6" spans="2:6" ht="5.25" customHeight="1" thickBot="1">
      <c r="B6" s="72"/>
      <c r="C6" s="72"/>
      <c r="D6" s="72"/>
      <c r="E6" s="72"/>
      <c r="F6" s="72"/>
    </row>
    <row r="7" spans="2:6" ht="18" thickTop="1">
      <c r="B7" s="465" t="s">
        <v>24</v>
      </c>
      <c r="C7" s="466"/>
      <c r="D7" s="73"/>
      <c r="E7" s="74"/>
      <c r="F7" s="75" t="s">
        <v>27</v>
      </c>
    </row>
    <row r="8" spans="2:6" ht="17.25">
      <c r="B8" s="76" t="s">
        <v>25</v>
      </c>
      <c r="C8" s="76" t="s">
        <v>26</v>
      </c>
      <c r="D8" s="19" t="s">
        <v>18</v>
      </c>
      <c r="E8" s="77" t="s">
        <v>19</v>
      </c>
      <c r="F8" s="78" t="s">
        <v>26</v>
      </c>
    </row>
    <row r="9" spans="2:6" ht="18" thickBot="1">
      <c r="B9" s="79" t="s">
        <v>11</v>
      </c>
      <c r="C9" s="79" t="s">
        <v>11</v>
      </c>
      <c r="D9" s="80"/>
      <c r="E9" s="81"/>
      <c r="F9" s="82" t="s">
        <v>11</v>
      </c>
    </row>
    <row r="10" spans="2:6" ht="18" thickTop="1">
      <c r="B10" s="83"/>
      <c r="C10" s="84">
        <v>11886132.51</v>
      </c>
      <c r="D10" s="69" t="s">
        <v>28</v>
      </c>
      <c r="E10" s="74"/>
      <c r="F10" s="85">
        <v>12240775.19</v>
      </c>
    </row>
    <row r="11" spans="2:6" ht="17.25">
      <c r="B11" s="83"/>
      <c r="C11" s="85"/>
      <c r="D11" s="86" t="s">
        <v>385</v>
      </c>
      <c r="E11" s="87"/>
      <c r="F11" s="85"/>
    </row>
    <row r="12" spans="2:6" ht="17.25">
      <c r="B12" s="83">
        <v>78000</v>
      </c>
      <c r="C12" s="85">
        <v>30592.21</v>
      </c>
      <c r="D12" s="69" t="s">
        <v>29</v>
      </c>
      <c r="E12" s="87">
        <v>100</v>
      </c>
      <c r="F12" s="88">
        <v>30592.21</v>
      </c>
    </row>
    <row r="13" spans="2:6" ht="17.25">
      <c r="B13" s="83">
        <v>52700</v>
      </c>
      <c r="C13" s="85">
        <v>16175</v>
      </c>
      <c r="D13" s="69" t="s">
        <v>30</v>
      </c>
      <c r="E13" s="87">
        <v>120</v>
      </c>
      <c r="F13" s="88">
        <v>97</v>
      </c>
    </row>
    <row r="14" spans="2:6" ht="17.25">
      <c r="B14" s="83">
        <v>35000</v>
      </c>
      <c r="C14" s="85">
        <v>15014.86</v>
      </c>
      <c r="D14" s="69" t="s">
        <v>31</v>
      </c>
      <c r="E14" s="87">
        <v>200</v>
      </c>
      <c r="F14" s="88">
        <v>0</v>
      </c>
    </row>
    <row r="15" spans="2:6" ht="17.25">
      <c r="B15" s="89"/>
      <c r="C15" s="85">
        <v>0</v>
      </c>
      <c r="D15" s="69" t="s">
        <v>32</v>
      </c>
      <c r="E15" s="87">
        <v>250</v>
      </c>
      <c r="F15" s="88">
        <v>0</v>
      </c>
    </row>
    <row r="16" spans="2:6" ht="17.25">
      <c r="B16" s="83">
        <v>145000</v>
      </c>
      <c r="C16" s="88">
        <v>50</v>
      </c>
      <c r="D16" s="69" t="s">
        <v>33</v>
      </c>
      <c r="E16" s="87">
        <v>300</v>
      </c>
      <c r="F16" s="88">
        <v>50</v>
      </c>
    </row>
    <row r="17" spans="2:6" ht="17.25">
      <c r="B17" s="83"/>
      <c r="C17" s="85">
        <v>0</v>
      </c>
      <c r="D17" s="69" t="s">
        <v>58</v>
      </c>
      <c r="E17" s="87">
        <v>350</v>
      </c>
      <c r="F17" s="88">
        <f>หมายเหตุ1!E73</f>
        <v>0</v>
      </c>
    </row>
    <row r="18" spans="2:6" ht="17.25">
      <c r="B18" s="83">
        <v>8732000</v>
      </c>
      <c r="C18" s="85">
        <v>2042085.29</v>
      </c>
      <c r="D18" s="69" t="s">
        <v>34</v>
      </c>
      <c r="E18" s="87">
        <v>1000</v>
      </c>
      <c r="F18" s="88">
        <v>822261.53</v>
      </c>
    </row>
    <row r="19" spans="2:6" ht="17.25">
      <c r="B19" s="83">
        <v>6824300</v>
      </c>
      <c r="C19" s="88">
        <v>2002830.84</v>
      </c>
      <c r="D19" s="69" t="s">
        <v>35</v>
      </c>
      <c r="E19" s="87">
        <v>2000</v>
      </c>
      <c r="F19" s="85">
        <v>0</v>
      </c>
    </row>
    <row r="20" spans="2:6" ht="18" thickBot="1">
      <c r="B20" s="90">
        <f>SUM(B12:B19)</f>
        <v>15867000</v>
      </c>
      <c r="C20" s="91">
        <f>SUM(C12:C19)</f>
        <v>4106748.2</v>
      </c>
      <c r="E20" s="87"/>
      <c r="F20" s="92">
        <f>SUM(F12:F19)</f>
        <v>853000.74</v>
      </c>
    </row>
    <row r="21" spans="2:6" ht="18" thickTop="1">
      <c r="B21" s="93"/>
      <c r="C21" s="85">
        <v>675527.1</v>
      </c>
      <c r="D21" s="69" t="s">
        <v>347</v>
      </c>
      <c r="E21" s="87"/>
      <c r="F21" s="95">
        <v>675527.1</v>
      </c>
    </row>
    <row r="22" spans="2:6" ht="17.25">
      <c r="B22" s="93"/>
      <c r="C22" s="85">
        <v>0</v>
      </c>
      <c r="D22" s="69" t="s">
        <v>352</v>
      </c>
      <c r="E22" s="87"/>
      <c r="F22" s="95">
        <v>0</v>
      </c>
    </row>
    <row r="23" spans="2:6" ht="17.25">
      <c r="B23" s="93"/>
      <c r="C23" s="85">
        <v>1471000</v>
      </c>
      <c r="D23" s="69" t="s">
        <v>400</v>
      </c>
      <c r="E23" s="87">
        <v>3000</v>
      </c>
      <c r="F23" s="95">
        <v>412900</v>
      </c>
    </row>
    <row r="24" spans="2:6" ht="17.25">
      <c r="B24" s="93"/>
      <c r="C24" s="85">
        <v>126000</v>
      </c>
      <c r="D24" s="69" t="s">
        <v>401</v>
      </c>
      <c r="E24" s="87">
        <v>3000</v>
      </c>
      <c r="F24" s="95">
        <v>46500</v>
      </c>
    </row>
    <row r="25" spans="2:6" ht="17.25">
      <c r="B25" s="93"/>
      <c r="C25" s="85">
        <v>0</v>
      </c>
      <c r="D25" s="69" t="s">
        <v>441</v>
      </c>
      <c r="E25" s="87">
        <v>3000</v>
      </c>
      <c r="F25" s="95">
        <v>0</v>
      </c>
    </row>
    <row r="26" spans="3:6" ht="17.25">
      <c r="C26" s="85">
        <v>0</v>
      </c>
      <c r="D26" s="69" t="s">
        <v>144</v>
      </c>
      <c r="E26" s="96">
        <v>602</v>
      </c>
      <c r="F26" s="85">
        <v>0</v>
      </c>
    </row>
    <row r="27" spans="3:6" ht="17.25">
      <c r="C27" s="85"/>
      <c r="D27" s="69" t="s">
        <v>92</v>
      </c>
      <c r="E27" s="96">
        <v>600</v>
      </c>
      <c r="F27" s="85">
        <v>0</v>
      </c>
    </row>
    <row r="28" spans="3:6" ht="17.25">
      <c r="C28" s="85">
        <v>0</v>
      </c>
      <c r="D28" s="69" t="s">
        <v>160</v>
      </c>
      <c r="E28" s="96"/>
      <c r="F28" s="85">
        <v>0</v>
      </c>
    </row>
    <row r="29" spans="3:6" ht="17.25">
      <c r="C29" s="85">
        <v>8497.29</v>
      </c>
      <c r="D29" s="69" t="s">
        <v>107</v>
      </c>
      <c r="E29" s="96">
        <v>900</v>
      </c>
      <c r="F29" s="95">
        <v>3353.11</v>
      </c>
    </row>
    <row r="30" spans="3:6" ht="17.25">
      <c r="C30" s="85">
        <v>13000</v>
      </c>
      <c r="D30" s="69" t="s">
        <v>67</v>
      </c>
      <c r="E30" s="96">
        <v>700</v>
      </c>
      <c r="F30" s="85">
        <v>500</v>
      </c>
    </row>
    <row r="31" spans="3:6" ht="17.25">
      <c r="C31" s="85">
        <v>0</v>
      </c>
      <c r="D31" s="69" t="s">
        <v>338</v>
      </c>
      <c r="E31" s="96"/>
      <c r="F31" s="85"/>
    </row>
    <row r="32" spans="3:6" ht="17.25">
      <c r="C32" s="85">
        <v>0</v>
      </c>
      <c r="D32" s="69" t="s">
        <v>346</v>
      </c>
      <c r="E32" s="96"/>
      <c r="F32" s="85"/>
    </row>
    <row r="33" spans="3:6" ht="17.25">
      <c r="C33" s="85">
        <v>136300</v>
      </c>
      <c r="D33" s="69" t="s">
        <v>93</v>
      </c>
      <c r="E33" s="96">
        <v>90</v>
      </c>
      <c r="F33" s="85">
        <v>53300</v>
      </c>
    </row>
    <row r="34" spans="3:6" ht="17.25">
      <c r="C34" s="85">
        <v>1048000</v>
      </c>
      <c r="D34" s="69" t="s">
        <v>402</v>
      </c>
      <c r="E34" s="96"/>
      <c r="F34" s="85">
        <v>365000</v>
      </c>
    </row>
    <row r="35" spans="3:6" ht="17.25">
      <c r="C35" s="85">
        <v>0</v>
      </c>
      <c r="D35" s="69" t="s">
        <v>394</v>
      </c>
      <c r="E35" s="96"/>
      <c r="F35" s="85"/>
    </row>
    <row r="36" spans="3:6" ht="17.25">
      <c r="C36" s="85">
        <v>0</v>
      </c>
      <c r="D36" s="69" t="s">
        <v>393</v>
      </c>
      <c r="E36" s="87"/>
      <c r="F36" s="85"/>
    </row>
    <row r="37" spans="3:6" ht="17.25">
      <c r="C37" s="97">
        <f>SUM(C21:C36)</f>
        <v>3478324.39</v>
      </c>
      <c r="E37" s="87"/>
      <c r="F37" s="97">
        <f>SUM(F21:F36)</f>
        <v>1557080.2100000002</v>
      </c>
    </row>
    <row r="38" spans="3:6" ht="18" thickBot="1">
      <c r="C38" s="91">
        <f>SUM(C37,C20)</f>
        <v>7585072.59</v>
      </c>
      <c r="D38" s="69" t="s">
        <v>36</v>
      </c>
      <c r="E38" s="98"/>
      <c r="F38" s="92">
        <f>SUM(F37,F20)</f>
        <v>2410080.95</v>
      </c>
    </row>
    <row r="39" spans="3:6" ht="18" thickTop="1">
      <c r="C39" s="93"/>
      <c r="E39" s="99"/>
      <c r="F39" s="93"/>
    </row>
    <row r="40" spans="3:6" ht="17.25">
      <c r="C40" s="93"/>
      <c r="E40" s="99"/>
      <c r="F40" s="93"/>
    </row>
    <row r="41" spans="3:6" ht="17.25">
      <c r="C41" s="93"/>
      <c r="E41" s="99"/>
      <c r="F41" s="93"/>
    </row>
    <row r="42" spans="3:6" ht="17.25">
      <c r="C42" s="93"/>
      <c r="E42" s="99"/>
      <c r="F42" s="93"/>
    </row>
    <row r="43" spans="3:6" ht="17.25">
      <c r="C43" s="93"/>
      <c r="E43" s="99"/>
      <c r="F43" s="93"/>
    </row>
    <row r="44" spans="3:6" ht="17.25">
      <c r="C44" s="93"/>
      <c r="E44" s="99"/>
      <c r="F44" s="93"/>
    </row>
    <row r="45" spans="3:6" ht="17.25">
      <c r="C45" s="93"/>
      <c r="E45" s="99"/>
      <c r="F45" s="93"/>
    </row>
    <row r="46" spans="3:6" ht="17.25">
      <c r="C46" s="93"/>
      <c r="E46" s="99"/>
      <c r="F46" s="93"/>
    </row>
    <row r="47" spans="3:7" ht="17.25">
      <c r="C47" s="93"/>
      <c r="E47" s="99"/>
      <c r="F47" s="93"/>
      <c r="G47" s="69" t="s">
        <v>12</v>
      </c>
    </row>
    <row r="48" spans="3:6" ht="17.25">
      <c r="C48" s="93"/>
      <c r="E48" s="99"/>
      <c r="F48" s="93"/>
    </row>
    <row r="49" spans="3:6" ht="17.25">
      <c r="C49" s="93"/>
      <c r="E49" s="99"/>
      <c r="F49" s="93"/>
    </row>
    <row r="50" spans="3:6" ht="17.25">
      <c r="C50" s="93"/>
      <c r="E50" s="99"/>
      <c r="F50" s="93"/>
    </row>
    <row r="51" spans="3:6" ht="17.25">
      <c r="C51" s="93"/>
      <c r="E51" s="99"/>
      <c r="F51" s="93"/>
    </row>
    <row r="52" spans="3:6" ht="18" thickBot="1">
      <c r="C52" s="93"/>
      <c r="E52" s="99"/>
      <c r="F52" s="93"/>
    </row>
    <row r="53" spans="2:6" ht="17.25" customHeight="1" thickTop="1">
      <c r="B53" s="467" t="s">
        <v>24</v>
      </c>
      <c r="C53" s="468"/>
      <c r="D53" s="100"/>
      <c r="E53" s="101"/>
      <c r="F53" s="75" t="s">
        <v>27</v>
      </c>
    </row>
    <row r="54" spans="2:6" ht="17.25" customHeight="1">
      <c r="B54" s="76" t="s">
        <v>25</v>
      </c>
      <c r="C54" s="78" t="s">
        <v>26</v>
      </c>
      <c r="D54" s="20" t="s">
        <v>18</v>
      </c>
      <c r="E54" s="77" t="s">
        <v>19</v>
      </c>
      <c r="F54" s="78" t="s">
        <v>26</v>
      </c>
    </row>
    <row r="55" spans="2:6" ht="17.25" customHeight="1" thickBot="1">
      <c r="B55" s="79" t="s">
        <v>11</v>
      </c>
      <c r="C55" s="82" t="s">
        <v>11</v>
      </c>
      <c r="D55" s="72"/>
      <c r="E55" s="81"/>
      <c r="F55" s="82" t="s">
        <v>11</v>
      </c>
    </row>
    <row r="56" spans="2:10" ht="17.25" customHeight="1" thickTop="1">
      <c r="B56" s="83"/>
      <c r="C56" s="85"/>
      <c r="D56" s="86" t="s">
        <v>37</v>
      </c>
      <c r="E56" s="96"/>
      <c r="F56" s="85"/>
      <c r="J56" s="102"/>
    </row>
    <row r="57" spans="2:10" ht="17.25" customHeight="1">
      <c r="B57" s="103">
        <v>542581.24</v>
      </c>
      <c r="C57" s="104">
        <v>189776.24</v>
      </c>
      <c r="D57" s="105" t="s">
        <v>38</v>
      </c>
      <c r="E57" s="106">
        <v>5000</v>
      </c>
      <c r="F57" s="104">
        <v>68786</v>
      </c>
      <c r="J57" s="107"/>
    </row>
    <row r="58" spans="2:11" ht="17.25" customHeight="1">
      <c r="B58" s="103">
        <v>3801432</v>
      </c>
      <c r="C58" s="104">
        <v>1193582</v>
      </c>
      <c r="D58" s="105" t="s">
        <v>39</v>
      </c>
      <c r="E58" s="106">
        <v>5100</v>
      </c>
      <c r="F58" s="104">
        <v>300356</v>
      </c>
      <c r="J58" s="69" t="s">
        <v>362</v>
      </c>
      <c r="K58" s="108">
        <f>C57+C58+C59+C60+C61+C63+C65+C67+C69+C71+C73+C75</f>
        <v>2505756.24</v>
      </c>
    </row>
    <row r="59" spans="2:10" ht="17.25" customHeight="1">
      <c r="B59" s="103">
        <v>110760</v>
      </c>
      <c r="C59" s="104">
        <v>36520</v>
      </c>
      <c r="D59" s="105" t="s">
        <v>40</v>
      </c>
      <c r="E59" s="106">
        <v>5120</v>
      </c>
      <c r="F59" s="104">
        <v>9130</v>
      </c>
      <c r="J59" s="107"/>
    </row>
    <row r="60" spans="2:10" ht="17.25" customHeight="1">
      <c r="B60" s="103">
        <v>908928</v>
      </c>
      <c r="C60" s="104">
        <v>300840</v>
      </c>
      <c r="D60" s="105" t="s">
        <v>41</v>
      </c>
      <c r="E60" s="106">
        <v>5130</v>
      </c>
      <c r="F60" s="104">
        <v>75210</v>
      </c>
      <c r="J60" s="107"/>
    </row>
    <row r="61" spans="2:10" ht="17.25" customHeight="1">
      <c r="B61" s="103">
        <v>2912182</v>
      </c>
      <c r="C61" s="104">
        <v>638612</v>
      </c>
      <c r="D61" s="105" t="s">
        <v>42</v>
      </c>
      <c r="E61" s="106">
        <v>5200</v>
      </c>
      <c r="F61" s="104">
        <v>157544.75</v>
      </c>
      <c r="J61" s="107"/>
    </row>
    <row r="62" spans="2:10" ht="17.25" customHeight="1">
      <c r="B62" s="103">
        <v>35000</v>
      </c>
      <c r="C62" s="104">
        <v>0</v>
      </c>
      <c r="D62" s="105" t="s">
        <v>42</v>
      </c>
      <c r="E62" s="106">
        <v>6240</v>
      </c>
      <c r="F62" s="104">
        <v>0</v>
      </c>
      <c r="J62" s="107"/>
    </row>
    <row r="63" spans="2:12" ht="17.25" customHeight="1">
      <c r="B63" s="103">
        <v>610000</v>
      </c>
      <c r="C63" s="104">
        <v>107240</v>
      </c>
      <c r="D63" s="105" t="s">
        <v>43</v>
      </c>
      <c r="E63" s="106">
        <v>5250</v>
      </c>
      <c r="F63" s="104">
        <v>74720</v>
      </c>
      <c r="J63" s="107"/>
      <c r="K63" s="109"/>
      <c r="L63" s="108"/>
    </row>
    <row r="64" spans="2:12" ht="17.25" customHeight="1">
      <c r="B64" s="103">
        <v>2175000</v>
      </c>
      <c r="C64" s="104">
        <v>256645</v>
      </c>
      <c r="D64" s="105" t="s">
        <v>43</v>
      </c>
      <c r="E64" s="106">
        <v>6250</v>
      </c>
      <c r="F64" s="104">
        <v>38305</v>
      </c>
      <c r="J64" s="107"/>
      <c r="K64" s="109"/>
      <c r="L64" s="108"/>
    </row>
    <row r="65" spans="2:10" ht="17.25" customHeight="1">
      <c r="B65" s="103">
        <v>140000</v>
      </c>
      <c r="C65" s="104">
        <v>39186</v>
      </c>
      <c r="D65" s="105" t="s">
        <v>44</v>
      </c>
      <c r="E65" s="106">
        <v>5270</v>
      </c>
      <c r="F65" s="104">
        <v>4200</v>
      </c>
      <c r="J65" s="107"/>
    </row>
    <row r="66" spans="2:10" ht="17.25" customHeight="1">
      <c r="B66" s="103">
        <v>1313040</v>
      </c>
      <c r="C66" s="104">
        <v>74996.12</v>
      </c>
      <c r="D66" s="105" t="s">
        <v>44</v>
      </c>
      <c r="E66" s="106">
        <v>6270</v>
      </c>
      <c r="F66" s="104">
        <v>51728.12</v>
      </c>
      <c r="J66" s="107"/>
    </row>
    <row r="67" spans="2:10" ht="17.25" customHeight="1">
      <c r="B67" s="103"/>
      <c r="C67" s="104">
        <v>0</v>
      </c>
      <c r="D67" s="105" t="s">
        <v>45</v>
      </c>
      <c r="E67" s="106">
        <v>5300</v>
      </c>
      <c r="F67" s="104">
        <v>0</v>
      </c>
      <c r="J67" s="107"/>
    </row>
    <row r="68" spans="2:10" ht="17.25" customHeight="1">
      <c r="B68" s="103">
        <v>209000</v>
      </c>
      <c r="C68" s="104">
        <v>28941.37</v>
      </c>
      <c r="D68" s="105" t="s">
        <v>45</v>
      </c>
      <c r="E68" s="106">
        <v>6300</v>
      </c>
      <c r="F68" s="104">
        <v>12316.88</v>
      </c>
      <c r="J68" s="107"/>
    </row>
    <row r="69" spans="2:10" ht="17.25" customHeight="1">
      <c r="B69" s="103"/>
      <c r="C69" s="104">
        <v>0</v>
      </c>
      <c r="D69" s="105" t="s">
        <v>46</v>
      </c>
      <c r="E69" s="106">
        <v>5400</v>
      </c>
      <c r="F69" s="104">
        <v>0</v>
      </c>
      <c r="J69" s="107"/>
    </row>
    <row r="70" spans="2:10" ht="17.25" customHeight="1">
      <c r="B70" s="103">
        <v>1153640</v>
      </c>
      <c r="C70" s="104">
        <v>451400</v>
      </c>
      <c r="D70" s="105" t="s">
        <v>46</v>
      </c>
      <c r="E70" s="106">
        <v>6400</v>
      </c>
      <c r="F70" s="104">
        <v>0</v>
      </c>
      <c r="J70" s="107"/>
    </row>
    <row r="71" spans="2:10" ht="17.25" customHeight="1">
      <c r="B71" s="103"/>
      <c r="C71" s="104">
        <v>0</v>
      </c>
      <c r="D71" s="105" t="s">
        <v>47</v>
      </c>
      <c r="E71" s="106">
        <v>5450</v>
      </c>
      <c r="F71" s="104">
        <v>0</v>
      </c>
      <c r="J71" s="107"/>
    </row>
    <row r="72" spans="2:10" ht="17.25" customHeight="1">
      <c r="B72" s="103">
        <v>175250</v>
      </c>
      <c r="C72" s="104">
        <v>3000</v>
      </c>
      <c r="D72" s="105" t="s">
        <v>47</v>
      </c>
      <c r="E72" s="106">
        <v>6450</v>
      </c>
      <c r="F72" s="104">
        <v>0</v>
      </c>
      <c r="J72" s="107"/>
    </row>
    <row r="73" spans="2:10" ht="17.25" customHeight="1">
      <c r="B73" s="103"/>
      <c r="C73" s="104">
        <v>0</v>
      </c>
      <c r="D73" s="105" t="s">
        <v>48</v>
      </c>
      <c r="E73" s="106">
        <v>5500</v>
      </c>
      <c r="F73" s="104">
        <v>0</v>
      </c>
      <c r="J73" s="107"/>
    </row>
    <row r="74" spans="2:10" ht="17.25" customHeight="1">
      <c r="B74" s="103">
        <v>1700000</v>
      </c>
      <c r="C74" s="104">
        <v>0</v>
      </c>
      <c r="D74" s="105" t="s">
        <v>48</v>
      </c>
      <c r="E74" s="106">
        <v>6500</v>
      </c>
      <c r="F74" s="104">
        <v>0</v>
      </c>
      <c r="J74" s="107"/>
    </row>
    <row r="75" spans="2:10" ht="17.25" customHeight="1">
      <c r="B75" s="103"/>
      <c r="C75" s="104">
        <v>0</v>
      </c>
      <c r="D75" s="105" t="s">
        <v>137</v>
      </c>
      <c r="E75" s="106">
        <v>5550</v>
      </c>
      <c r="F75" s="104">
        <v>0</v>
      </c>
      <c r="J75" s="107"/>
    </row>
    <row r="76" spans="2:10" ht="17.25" customHeight="1">
      <c r="B76" s="83">
        <v>80000</v>
      </c>
      <c r="C76" s="104">
        <v>12000</v>
      </c>
      <c r="D76" s="69" t="s">
        <v>137</v>
      </c>
      <c r="E76" s="96">
        <v>6550</v>
      </c>
      <c r="F76" s="85">
        <v>3000</v>
      </c>
      <c r="J76" s="107"/>
    </row>
    <row r="77" spans="2:10" ht="17.25" customHeight="1" thickBot="1">
      <c r="B77" s="90">
        <f>SUM(B57:B76)</f>
        <v>15866813.24</v>
      </c>
      <c r="C77" s="110">
        <f>SUM(C57:C76)</f>
        <v>3332738.7300000004</v>
      </c>
      <c r="D77" s="111"/>
      <c r="E77" s="96"/>
      <c r="F77" s="92">
        <f>SUM(F57:F76)</f>
        <v>795296.75</v>
      </c>
      <c r="J77" s="102"/>
    </row>
    <row r="78" spans="2:10" ht="17.25" customHeight="1" thickTop="1">
      <c r="B78" s="112"/>
      <c r="C78" s="113">
        <v>338860</v>
      </c>
      <c r="D78" s="114" t="s">
        <v>409</v>
      </c>
      <c r="E78" s="77">
        <v>700</v>
      </c>
      <c r="F78" s="115">
        <v>0</v>
      </c>
      <c r="J78" s="102"/>
    </row>
    <row r="79" spans="2:10" ht="17.25" customHeight="1">
      <c r="B79" s="112"/>
      <c r="C79" s="113">
        <v>0</v>
      </c>
      <c r="D79" s="114" t="s">
        <v>410</v>
      </c>
      <c r="E79" s="77"/>
      <c r="F79" s="115">
        <v>0</v>
      </c>
      <c r="J79" s="102"/>
    </row>
    <row r="80" spans="2:10" ht="17.25" customHeight="1">
      <c r="B80" s="112"/>
      <c r="C80" s="113">
        <v>1224500</v>
      </c>
      <c r="D80" s="114" t="s">
        <v>411</v>
      </c>
      <c r="E80" s="77">
        <v>3000</v>
      </c>
      <c r="F80" s="115">
        <v>303000</v>
      </c>
      <c r="J80" s="102"/>
    </row>
    <row r="81" spans="2:10" ht="17.25" customHeight="1">
      <c r="B81" s="112"/>
      <c r="C81" s="113">
        <v>125000</v>
      </c>
      <c r="D81" s="114" t="s">
        <v>412</v>
      </c>
      <c r="E81" s="77">
        <v>3000</v>
      </c>
      <c r="F81" s="115">
        <v>62000</v>
      </c>
      <c r="J81" s="102"/>
    </row>
    <row r="82" spans="2:10" ht="17.25" customHeight="1">
      <c r="B82" s="112"/>
      <c r="C82" s="113">
        <v>675527.1</v>
      </c>
      <c r="D82" s="114" t="s">
        <v>413</v>
      </c>
      <c r="E82" s="77"/>
      <c r="F82" s="115">
        <v>675527.1</v>
      </c>
      <c r="J82" s="102"/>
    </row>
    <row r="83" spans="2:10" ht="17.25" customHeight="1">
      <c r="B83" s="112"/>
      <c r="C83" s="113">
        <v>20000</v>
      </c>
      <c r="D83" s="114" t="s">
        <v>474</v>
      </c>
      <c r="E83" s="77"/>
      <c r="F83" s="115">
        <v>0</v>
      </c>
      <c r="J83" s="102"/>
    </row>
    <row r="84" spans="2:6" ht="17.25" customHeight="1">
      <c r="B84" s="112"/>
      <c r="C84" s="113">
        <v>816579</v>
      </c>
      <c r="D84" s="114" t="s">
        <v>414</v>
      </c>
      <c r="E84" s="77"/>
      <c r="F84" s="115">
        <v>816579</v>
      </c>
    </row>
    <row r="85" spans="2:6" ht="17.25" customHeight="1">
      <c r="B85" s="112"/>
      <c r="C85" s="113">
        <v>99850.52</v>
      </c>
      <c r="D85" s="114" t="s">
        <v>415</v>
      </c>
      <c r="E85" s="77">
        <v>600</v>
      </c>
      <c r="F85" s="115"/>
    </row>
    <row r="86" spans="2:6" ht="17.25" customHeight="1">
      <c r="B86" s="112"/>
      <c r="C86" s="113">
        <v>0</v>
      </c>
      <c r="D86" s="114" t="s">
        <v>416</v>
      </c>
      <c r="E86" s="77"/>
      <c r="F86" s="115">
        <v>0</v>
      </c>
    </row>
    <row r="87" spans="2:6" ht="17.25" customHeight="1">
      <c r="B87" s="95"/>
      <c r="C87" s="116">
        <v>73323.25</v>
      </c>
      <c r="D87" s="114" t="s">
        <v>586</v>
      </c>
      <c r="E87" s="96">
        <v>900</v>
      </c>
      <c r="F87" s="95">
        <v>52226.79</v>
      </c>
    </row>
    <row r="88" spans="2:6" ht="17.25" customHeight="1">
      <c r="B88" s="95"/>
      <c r="C88" s="116">
        <v>0</v>
      </c>
      <c r="D88" s="118" t="s">
        <v>435</v>
      </c>
      <c r="E88" s="96"/>
      <c r="F88" s="95">
        <v>0</v>
      </c>
    </row>
    <row r="89" spans="2:6" ht="17.25" customHeight="1">
      <c r="B89" s="117"/>
      <c r="C89" s="116">
        <v>1048000</v>
      </c>
      <c r="D89" s="118" t="s">
        <v>417</v>
      </c>
      <c r="E89" s="96"/>
      <c r="F89" s="85">
        <v>334000</v>
      </c>
    </row>
    <row r="90" spans="2:6" ht="17.25" customHeight="1">
      <c r="B90" s="117"/>
      <c r="C90" s="113">
        <v>136300</v>
      </c>
      <c r="D90" s="118" t="s">
        <v>418</v>
      </c>
      <c r="E90" s="119">
        <v>90</v>
      </c>
      <c r="F90" s="104">
        <v>31700</v>
      </c>
    </row>
    <row r="91" spans="3:6" ht="17.25" customHeight="1">
      <c r="C91" s="120">
        <f>SUM(C78:C90)</f>
        <v>4557939.87</v>
      </c>
      <c r="D91" s="105"/>
      <c r="E91" s="121"/>
      <c r="F91" s="122">
        <f>SUM(F78:F90)</f>
        <v>2275032.89</v>
      </c>
    </row>
    <row r="92" spans="3:6" ht="17.25" customHeight="1">
      <c r="C92" s="97">
        <f>SUM(C91,C77)</f>
        <v>7890678.600000001</v>
      </c>
      <c r="D92" s="123" t="s">
        <v>106</v>
      </c>
      <c r="E92" s="117"/>
      <c r="F92" s="124">
        <f>SUM(F91,F77)</f>
        <v>3070329.64</v>
      </c>
    </row>
    <row r="93" spans="3:6" ht="17.25" customHeight="1">
      <c r="C93" s="85">
        <f>C38-C92</f>
        <v>-305606.0100000007</v>
      </c>
      <c r="D93" s="125" t="s">
        <v>149</v>
      </c>
      <c r="E93" s="117"/>
      <c r="F93" s="126">
        <f>F38-F92</f>
        <v>-660248.69</v>
      </c>
    </row>
    <row r="94" spans="3:6" ht="17.25" customHeight="1">
      <c r="C94" s="85"/>
      <c r="D94" s="123" t="s">
        <v>145</v>
      </c>
      <c r="E94" s="117"/>
      <c r="F94" s="85"/>
    </row>
    <row r="95" spans="3:6" ht="17.25" customHeight="1">
      <c r="C95" s="85">
        <v>0</v>
      </c>
      <c r="D95" s="125" t="s">
        <v>150</v>
      </c>
      <c r="E95" s="117"/>
      <c r="F95" s="127"/>
    </row>
    <row r="96" spans="3:11" ht="17.25" customHeight="1" thickBot="1">
      <c r="C96" s="91">
        <f>C10+C93</f>
        <v>11580526.5</v>
      </c>
      <c r="D96" s="123" t="s">
        <v>146</v>
      </c>
      <c r="E96" s="117"/>
      <c r="F96" s="92">
        <f>F10+F93</f>
        <v>11580526.5</v>
      </c>
      <c r="J96" s="108">
        <f>F96</f>
        <v>11580526.5</v>
      </c>
      <c r="K96" s="108">
        <f>งบทดลอง!H9</f>
        <v>10920277.810000002</v>
      </c>
    </row>
    <row r="97" ht="17.25" customHeight="1" thickTop="1"/>
    <row r="98" spans="10:11" ht="17.25" customHeight="1">
      <c r="J98" s="108"/>
      <c r="K98" s="108">
        <f>K96-J96</f>
        <v>-660248.6899999976</v>
      </c>
    </row>
    <row r="99" ht="17.25" customHeight="1"/>
    <row r="100" spans="2:11" ht="17.25" customHeight="1">
      <c r="B100" s="128"/>
      <c r="C100" s="24"/>
      <c r="D100" s="22"/>
      <c r="E100" s="22"/>
      <c r="F100" s="22"/>
      <c r="K100" s="109"/>
    </row>
    <row r="101" spans="2:11" ht="17.25" customHeight="1">
      <c r="B101" s="128"/>
      <c r="C101" s="24"/>
      <c r="D101" s="22"/>
      <c r="E101" s="22"/>
      <c r="F101" s="22"/>
      <c r="J101" s="108">
        <f>J96-C96</f>
        <v>0</v>
      </c>
      <c r="K101" s="108">
        <f>K98-K100</f>
        <v>-660248.6899999976</v>
      </c>
    </row>
    <row r="102" spans="2:6" ht="17.25" customHeight="1">
      <c r="B102" s="128"/>
      <c r="C102" s="24"/>
      <c r="D102" s="60"/>
      <c r="E102" s="60"/>
      <c r="F102" s="60"/>
    </row>
    <row r="103" spans="2:6" ht="17.25">
      <c r="B103" s="24"/>
      <c r="C103" s="24"/>
      <c r="D103" s="60"/>
      <c r="E103" s="24"/>
      <c r="F103" s="24"/>
    </row>
  </sheetData>
  <sheetProtection/>
  <mergeCells count="5">
    <mergeCell ref="B4:F4"/>
    <mergeCell ref="B7:C7"/>
    <mergeCell ref="B53:C53"/>
    <mergeCell ref="B1:F1"/>
    <mergeCell ref="B2:F2"/>
  </mergeCells>
  <printOptions/>
  <pageMargins left="0.9" right="0.14" top="0.26" bottom="0.16" header="0.19" footer="0.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48"/>
  <sheetViews>
    <sheetView zoomScalePageLayoutView="0" workbookViewId="0" topLeftCell="A1">
      <pane ySplit="3195" topLeftCell="A28" activePane="bottomLeft" state="split"/>
      <selection pane="topLeft" activeCell="H16" sqref="H16"/>
      <selection pane="bottomLeft" activeCell="J35" sqref="J35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8" width="12.00390625" style="129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8" customWidth="1"/>
    <col min="14" max="16384" width="9.140625" style="1" customWidth="1"/>
  </cols>
  <sheetData>
    <row r="1" spans="1:11" ht="25.5" customHeight="1">
      <c r="A1" s="473" t="s">
        <v>74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</row>
    <row r="2" spans="1:11" ht="25.5" customHeight="1">
      <c r="A2" s="473" t="s">
        <v>91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</row>
    <row r="3" spans="1:11" ht="25.5" customHeight="1">
      <c r="A3" s="474" t="s">
        <v>563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</row>
    <row r="4" ht="12" customHeight="1"/>
    <row r="5" spans="1:10" ht="18.75">
      <c r="A5" s="76"/>
      <c r="B5" s="78"/>
      <c r="C5" s="475" t="s">
        <v>75</v>
      </c>
      <c r="D5" s="472"/>
      <c r="E5" s="471" t="s">
        <v>22</v>
      </c>
      <c r="F5" s="471"/>
      <c r="G5" s="476" t="s">
        <v>20</v>
      </c>
      <c r="H5" s="476"/>
      <c r="I5" s="472" t="s">
        <v>76</v>
      </c>
      <c r="J5" s="472"/>
    </row>
    <row r="6" spans="1:10" ht="18.75">
      <c r="A6" s="19" t="s">
        <v>18</v>
      </c>
      <c r="B6" s="77" t="s">
        <v>19</v>
      </c>
      <c r="C6" s="469" t="s">
        <v>595</v>
      </c>
      <c r="D6" s="470"/>
      <c r="E6" s="471" t="s">
        <v>77</v>
      </c>
      <c r="F6" s="471"/>
      <c r="G6" s="471" t="s">
        <v>78</v>
      </c>
      <c r="H6" s="471"/>
      <c r="I6" s="472" t="s">
        <v>596</v>
      </c>
      <c r="J6" s="472"/>
    </row>
    <row r="7" spans="1:10" ht="18.75">
      <c r="A7" s="133"/>
      <c r="B7" s="134"/>
      <c r="C7" s="130" t="s">
        <v>14</v>
      </c>
      <c r="D7" s="131" t="s">
        <v>15</v>
      </c>
      <c r="E7" s="259" t="s">
        <v>14</v>
      </c>
      <c r="F7" s="259" t="s">
        <v>15</v>
      </c>
      <c r="G7" s="132" t="s">
        <v>14</v>
      </c>
      <c r="H7" s="132" t="s">
        <v>15</v>
      </c>
      <c r="I7" s="131" t="s">
        <v>14</v>
      </c>
      <c r="J7" s="131" t="s">
        <v>15</v>
      </c>
    </row>
    <row r="8" spans="1:10" ht="18.75">
      <c r="A8" s="135" t="s">
        <v>71</v>
      </c>
      <c r="B8" s="136">
        <v>10</v>
      </c>
      <c r="C8" s="137">
        <v>0</v>
      </c>
      <c r="D8" s="137"/>
      <c r="E8" s="260"/>
      <c r="F8" s="260"/>
      <c r="G8" s="138"/>
      <c r="H8" s="138"/>
      <c r="I8" s="138">
        <f>SUM(C8+E8+G8-D8-F8-H8)</f>
        <v>0</v>
      </c>
      <c r="J8" s="138"/>
    </row>
    <row r="9" spans="1:10" ht="18.75">
      <c r="A9" s="135" t="s">
        <v>115</v>
      </c>
      <c r="B9" s="136">
        <v>21</v>
      </c>
      <c r="C9" s="137">
        <v>1996562.45</v>
      </c>
      <c r="D9" s="137"/>
      <c r="E9" s="260"/>
      <c r="F9" s="260">
        <v>0</v>
      </c>
      <c r="G9" s="138">
        <v>1957188.63</v>
      </c>
      <c r="H9" s="138">
        <v>195392.75</v>
      </c>
      <c r="I9" s="138">
        <f>SUM(C9+E9+G9-D9-F9-H9)</f>
        <v>3758358.33</v>
      </c>
      <c r="J9" s="138"/>
    </row>
    <row r="10" spans="1:10" ht="18.75">
      <c r="A10" s="135" t="s">
        <v>152</v>
      </c>
      <c r="B10" s="136">
        <v>22</v>
      </c>
      <c r="C10" s="137">
        <v>8093889.31</v>
      </c>
      <c r="D10" s="137"/>
      <c r="E10" s="260"/>
      <c r="F10" s="260"/>
      <c r="G10" s="138"/>
      <c r="H10" s="138"/>
      <c r="I10" s="138">
        <f aca="true" t="shared" si="0" ref="I10:I34">SUM(C10+E10+G10-D10-F10-H10)</f>
        <v>8093889.31</v>
      </c>
      <c r="J10" s="138"/>
    </row>
    <row r="11" spans="1:13" ht="18.75">
      <c r="A11" s="135" t="s">
        <v>391</v>
      </c>
      <c r="B11" s="136">
        <v>22</v>
      </c>
      <c r="C11" s="97">
        <v>1173877.94</v>
      </c>
      <c r="D11" s="97"/>
      <c r="E11" s="261">
        <v>0</v>
      </c>
      <c r="F11" s="261">
        <v>0</v>
      </c>
      <c r="G11" s="120">
        <v>34836</v>
      </c>
      <c r="H11" s="120">
        <v>2456880.57</v>
      </c>
      <c r="I11" s="138">
        <f t="shared" si="0"/>
        <v>-1248166.63</v>
      </c>
      <c r="J11" s="138"/>
      <c r="M11" s="8">
        <f>SUM(I9:I13)</f>
        <v>10920277.810000002</v>
      </c>
    </row>
    <row r="12" spans="1:10" ht="18.75">
      <c r="A12" s="135" t="s">
        <v>131</v>
      </c>
      <c r="B12" s="136">
        <v>22</v>
      </c>
      <c r="C12" s="97">
        <v>316196.8</v>
      </c>
      <c r="D12" s="97"/>
      <c r="E12" s="261"/>
      <c r="F12" s="261"/>
      <c r="G12" s="120"/>
      <c r="H12" s="120"/>
      <c r="I12" s="138">
        <f>SUM(C12+E12+G12-D12-F12-H12)</f>
        <v>316196.8</v>
      </c>
      <c r="J12" s="138"/>
    </row>
    <row r="13" spans="1:10" ht="18.75">
      <c r="A13" s="135" t="s">
        <v>132</v>
      </c>
      <c r="B13" s="136">
        <v>22</v>
      </c>
      <c r="C13" s="97">
        <v>0</v>
      </c>
      <c r="D13" s="97"/>
      <c r="E13" s="261"/>
      <c r="F13" s="261">
        <v>0</v>
      </c>
      <c r="G13" s="120"/>
      <c r="H13" s="120"/>
      <c r="I13" s="138">
        <f>SUM(C13+E13+G13-D13-F13-H13)</f>
        <v>0</v>
      </c>
      <c r="J13" s="138"/>
    </row>
    <row r="14" spans="1:10" ht="18.75">
      <c r="A14" s="135" t="s">
        <v>433</v>
      </c>
      <c r="B14" s="136">
        <v>21</v>
      </c>
      <c r="C14" s="97">
        <v>0</v>
      </c>
      <c r="D14" s="97"/>
      <c r="E14" s="261"/>
      <c r="F14" s="261"/>
      <c r="G14" s="120"/>
      <c r="H14" s="120"/>
      <c r="I14" s="138">
        <f>SUM(C14+E14+G14-D14-F14-H14)</f>
        <v>0</v>
      </c>
      <c r="J14" s="138"/>
    </row>
    <row r="15" spans="1:10" ht="18.75">
      <c r="A15" s="135" t="s">
        <v>320</v>
      </c>
      <c r="B15" s="136">
        <v>90</v>
      </c>
      <c r="C15" s="97">
        <v>0</v>
      </c>
      <c r="D15" s="97"/>
      <c r="E15" s="261"/>
      <c r="F15" s="261"/>
      <c r="G15" s="120"/>
      <c r="H15" s="120"/>
      <c r="I15" s="138">
        <f>SUM(C15+E15+G15-D15-F15-H15)</f>
        <v>0</v>
      </c>
      <c r="J15" s="138"/>
    </row>
    <row r="16" spans="1:10" ht="18.75">
      <c r="A16" s="135" t="s">
        <v>321</v>
      </c>
      <c r="B16" s="136"/>
      <c r="C16" s="97">
        <v>712696</v>
      </c>
      <c r="D16" s="97"/>
      <c r="E16" s="261"/>
      <c r="F16" s="261"/>
      <c r="G16" s="120"/>
      <c r="H16" s="120"/>
      <c r="I16" s="138">
        <f t="shared" si="0"/>
        <v>712696</v>
      </c>
      <c r="J16" s="138"/>
    </row>
    <row r="17" spans="1:11" ht="18.75">
      <c r="A17" s="135" t="s">
        <v>94</v>
      </c>
      <c r="B17" s="136">
        <v>90</v>
      </c>
      <c r="C17" s="97">
        <v>0</v>
      </c>
      <c r="D17" s="97"/>
      <c r="E17" s="261"/>
      <c r="F17" s="261">
        <v>52100</v>
      </c>
      <c r="G17" s="120">
        <v>31700</v>
      </c>
      <c r="H17" s="120">
        <v>1200</v>
      </c>
      <c r="I17" s="138">
        <f t="shared" si="0"/>
        <v>-21600</v>
      </c>
      <c r="J17" s="138"/>
      <c r="K17" s="1">
        <v>3</v>
      </c>
    </row>
    <row r="18" spans="1:10" ht="18.75">
      <c r="A18" s="135" t="s">
        <v>447</v>
      </c>
      <c r="B18" s="136"/>
      <c r="C18" s="97">
        <v>2346</v>
      </c>
      <c r="D18" s="97"/>
      <c r="E18" s="261"/>
      <c r="F18" s="261"/>
      <c r="G18" s="120"/>
      <c r="H18" s="120"/>
      <c r="I18" s="138">
        <f t="shared" si="0"/>
        <v>2346</v>
      </c>
      <c r="J18" s="138"/>
    </row>
    <row r="19" spans="1:10" ht="18.75">
      <c r="A19" s="135" t="s">
        <v>363</v>
      </c>
      <c r="B19" s="136">
        <v>704</v>
      </c>
      <c r="C19" s="97">
        <v>0</v>
      </c>
      <c r="D19" s="97"/>
      <c r="E19" s="261"/>
      <c r="F19" s="261">
        <v>365000</v>
      </c>
      <c r="G19" s="120">
        <v>334000</v>
      </c>
      <c r="H19" s="120"/>
      <c r="I19" s="138">
        <f t="shared" si="0"/>
        <v>-31000</v>
      </c>
      <c r="J19" s="138"/>
    </row>
    <row r="20" spans="1:10" ht="18.75">
      <c r="A20" s="135" t="s">
        <v>79</v>
      </c>
      <c r="B20" s="136">
        <v>0</v>
      </c>
      <c r="C20" s="97">
        <v>189776.24</v>
      </c>
      <c r="D20" s="97"/>
      <c r="E20" s="261">
        <v>0</v>
      </c>
      <c r="F20" s="261"/>
      <c r="G20" s="120">
        <v>68786</v>
      </c>
      <c r="H20" s="120"/>
      <c r="I20" s="138">
        <f t="shared" si="0"/>
        <v>258562.24</v>
      </c>
      <c r="J20" s="138"/>
    </row>
    <row r="21" spans="1:10" ht="18.75">
      <c r="A21" s="135" t="s">
        <v>60</v>
      </c>
      <c r="B21" s="136">
        <v>100</v>
      </c>
      <c r="C21" s="97">
        <v>1193582</v>
      </c>
      <c r="D21" s="97"/>
      <c r="E21" s="261"/>
      <c r="F21" s="261"/>
      <c r="G21" s="120">
        <v>300356</v>
      </c>
      <c r="H21" s="120"/>
      <c r="I21" s="138">
        <f t="shared" si="0"/>
        <v>1493938</v>
      </c>
      <c r="J21" s="138"/>
    </row>
    <row r="22" spans="1:10" ht="18.75">
      <c r="A22" s="135" t="s">
        <v>61</v>
      </c>
      <c r="B22" s="136">
        <v>120</v>
      </c>
      <c r="C22" s="97">
        <v>36520</v>
      </c>
      <c r="D22" s="97"/>
      <c r="E22" s="261"/>
      <c r="F22" s="261"/>
      <c r="G22" s="120">
        <v>9130</v>
      </c>
      <c r="H22" s="120"/>
      <c r="I22" s="138">
        <f t="shared" si="0"/>
        <v>45650</v>
      </c>
      <c r="J22" s="138"/>
    </row>
    <row r="23" spans="1:10" ht="18.75">
      <c r="A23" s="139" t="s">
        <v>62</v>
      </c>
      <c r="B23" s="140">
        <v>130</v>
      </c>
      <c r="C23" s="141">
        <v>300840</v>
      </c>
      <c r="D23" s="141"/>
      <c r="E23" s="262"/>
      <c r="F23" s="262"/>
      <c r="G23" s="120">
        <v>75210</v>
      </c>
      <c r="H23" s="142"/>
      <c r="I23" s="138">
        <f t="shared" si="0"/>
        <v>376050</v>
      </c>
      <c r="J23" s="138"/>
    </row>
    <row r="24" spans="1:10" ht="18.75">
      <c r="A24" s="135" t="s">
        <v>63</v>
      </c>
      <c r="B24" s="136">
        <v>200</v>
      </c>
      <c r="C24" s="97">
        <v>638612</v>
      </c>
      <c r="D24" s="97"/>
      <c r="E24" s="261"/>
      <c r="F24" s="261"/>
      <c r="G24" s="120">
        <v>157544.75</v>
      </c>
      <c r="H24" s="120"/>
      <c r="I24" s="138">
        <f t="shared" si="0"/>
        <v>796156.75</v>
      </c>
      <c r="J24" s="138"/>
    </row>
    <row r="25" spans="1:10" ht="18.75">
      <c r="A25" s="135" t="s">
        <v>64</v>
      </c>
      <c r="B25" s="136">
        <v>250</v>
      </c>
      <c r="C25" s="97">
        <v>363885</v>
      </c>
      <c r="D25" s="97"/>
      <c r="E25" s="261">
        <v>52100</v>
      </c>
      <c r="F25" s="261"/>
      <c r="G25" s="120">
        <v>60925</v>
      </c>
      <c r="H25" s="120"/>
      <c r="I25" s="138">
        <f t="shared" si="0"/>
        <v>476910</v>
      </c>
      <c r="J25" s="138"/>
    </row>
    <row r="26" spans="1:10" ht="18.75">
      <c r="A26" s="135" t="s">
        <v>65</v>
      </c>
      <c r="B26" s="136">
        <v>270</v>
      </c>
      <c r="C26" s="97">
        <v>114182.12</v>
      </c>
      <c r="D26" s="97"/>
      <c r="E26" s="261"/>
      <c r="F26" s="261"/>
      <c r="G26" s="120">
        <v>55928.12</v>
      </c>
      <c r="H26" s="120"/>
      <c r="I26" s="138">
        <f t="shared" si="0"/>
        <v>170110.24</v>
      </c>
      <c r="J26" s="138"/>
    </row>
    <row r="27" spans="1:10" ht="18.75">
      <c r="A27" s="135" t="s">
        <v>66</v>
      </c>
      <c r="B27" s="136">
        <v>300</v>
      </c>
      <c r="C27" s="97">
        <v>28941.37</v>
      </c>
      <c r="D27" s="97"/>
      <c r="E27" s="261"/>
      <c r="F27" s="261"/>
      <c r="G27" s="120">
        <v>12316.88</v>
      </c>
      <c r="H27" s="120"/>
      <c r="I27" s="138">
        <f t="shared" si="0"/>
        <v>41258.25</v>
      </c>
      <c r="J27" s="138"/>
    </row>
    <row r="28" spans="1:10" ht="18.75">
      <c r="A28" s="135" t="s">
        <v>80</v>
      </c>
      <c r="B28" s="136">
        <v>400</v>
      </c>
      <c r="C28" s="97">
        <v>451400</v>
      </c>
      <c r="D28" s="97"/>
      <c r="E28" s="261"/>
      <c r="F28" s="261"/>
      <c r="G28" s="120">
        <v>0</v>
      </c>
      <c r="H28" s="120"/>
      <c r="I28" s="138">
        <f t="shared" si="0"/>
        <v>451400</v>
      </c>
      <c r="J28" s="138"/>
    </row>
    <row r="29" spans="1:10" ht="18.75">
      <c r="A29" s="135" t="s">
        <v>81</v>
      </c>
      <c r="B29" s="136">
        <v>450</v>
      </c>
      <c r="C29" s="97">
        <v>3000</v>
      </c>
      <c r="D29" s="97"/>
      <c r="E29" s="261"/>
      <c r="F29" s="261"/>
      <c r="G29" s="120">
        <v>0</v>
      </c>
      <c r="H29" s="120"/>
      <c r="I29" s="138">
        <f t="shared" si="0"/>
        <v>3000</v>
      </c>
      <c r="J29" s="138"/>
    </row>
    <row r="30" spans="1:10" ht="18.75">
      <c r="A30" s="135" t="s">
        <v>82</v>
      </c>
      <c r="B30" s="136">
        <v>500</v>
      </c>
      <c r="C30" s="97">
        <v>0</v>
      </c>
      <c r="D30" s="97"/>
      <c r="E30" s="261"/>
      <c r="F30" s="261"/>
      <c r="G30" s="120">
        <v>0</v>
      </c>
      <c r="H30" s="120"/>
      <c r="I30" s="138">
        <f t="shared" si="0"/>
        <v>0</v>
      </c>
      <c r="J30" s="138"/>
    </row>
    <row r="31" spans="1:10" ht="18.75">
      <c r="A31" s="135" t="s">
        <v>141</v>
      </c>
      <c r="B31" s="136">
        <v>550</v>
      </c>
      <c r="C31" s="97">
        <v>12000</v>
      </c>
      <c r="D31" s="97"/>
      <c r="E31" s="261"/>
      <c r="F31" s="261"/>
      <c r="G31" s="120">
        <v>3000</v>
      </c>
      <c r="H31" s="120"/>
      <c r="I31" s="138">
        <f t="shared" si="0"/>
        <v>15000</v>
      </c>
      <c r="J31" s="138"/>
    </row>
    <row r="32" spans="1:10" ht="18.75">
      <c r="A32" s="135" t="s">
        <v>432</v>
      </c>
      <c r="B32" s="136"/>
      <c r="C32" s="97">
        <v>1224000</v>
      </c>
      <c r="D32" s="97">
        <v>0</v>
      </c>
      <c r="E32" s="261">
        <v>303000</v>
      </c>
      <c r="F32" s="261"/>
      <c r="G32" s="120">
        <v>0</v>
      </c>
      <c r="H32" s="120">
        <v>500</v>
      </c>
      <c r="I32" s="138">
        <f t="shared" si="0"/>
        <v>1526500</v>
      </c>
      <c r="J32" s="138"/>
    </row>
    <row r="33" spans="1:10" ht="18.75">
      <c r="A33" s="135" t="s">
        <v>341</v>
      </c>
      <c r="B33" s="136"/>
      <c r="C33" s="97">
        <v>125000</v>
      </c>
      <c r="D33" s="97"/>
      <c r="E33" s="261">
        <v>62000</v>
      </c>
      <c r="F33" s="261"/>
      <c r="G33" s="120">
        <v>0</v>
      </c>
      <c r="H33" s="120"/>
      <c r="I33" s="138">
        <f t="shared" si="0"/>
        <v>187000</v>
      </c>
      <c r="J33" s="138"/>
    </row>
    <row r="34" spans="1:10" ht="18.75">
      <c r="A34" s="135" t="s">
        <v>347</v>
      </c>
      <c r="B34" s="136"/>
      <c r="C34" s="97">
        <v>675527.1</v>
      </c>
      <c r="D34" s="97"/>
      <c r="E34" s="261"/>
      <c r="F34" s="261"/>
      <c r="G34" s="120">
        <v>675527.1</v>
      </c>
      <c r="H34" s="120"/>
      <c r="I34" s="138">
        <f t="shared" si="0"/>
        <v>1351054.2</v>
      </c>
      <c r="J34" s="138"/>
    </row>
    <row r="35" spans="1:10" ht="18.75">
      <c r="A35" s="143" t="s">
        <v>83</v>
      </c>
      <c r="B35" s="136">
        <v>821</v>
      </c>
      <c r="C35" s="97"/>
      <c r="D35" s="97">
        <v>6379275.3</v>
      </c>
      <c r="E35" s="261"/>
      <c r="F35" s="261"/>
      <c r="G35" s="120"/>
      <c r="H35" s="120">
        <v>1987927.84</v>
      </c>
      <c r="I35" s="120"/>
      <c r="J35" s="138">
        <f>SUM(D35+F35+H35-C35-E35-G35)</f>
        <v>8367203.14</v>
      </c>
    </row>
    <row r="36" spans="1:10" ht="18.75">
      <c r="A36" s="135" t="s">
        <v>471</v>
      </c>
      <c r="B36" s="136">
        <v>900</v>
      </c>
      <c r="C36" s="97"/>
      <c r="D36" s="97">
        <v>302671.11</v>
      </c>
      <c r="E36" s="261"/>
      <c r="F36" s="261"/>
      <c r="G36" s="120">
        <v>52226.79</v>
      </c>
      <c r="H36" s="120">
        <v>3353.11</v>
      </c>
      <c r="I36" s="120"/>
      <c r="J36" s="138">
        <f>SUM(D36+F36+H36-C36-E36-G36)</f>
        <v>253797.42999999996</v>
      </c>
    </row>
    <row r="37" spans="1:10" ht="18.75">
      <c r="A37" s="135" t="s">
        <v>124</v>
      </c>
      <c r="B37" s="136">
        <v>600</v>
      </c>
      <c r="C37" s="97"/>
      <c r="D37" s="97">
        <v>0</v>
      </c>
      <c r="E37" s="261"/>
      <c r="F37" s="261"/>
      <c r="G37" s="120"/>
      <c r="H37" s="120"/>
      <c r="I37" s="120"/>
      <c r="J37" s="138">
        <f>SUM(D37+F37+H37-C37-E37-G37)</f>
        <v>0</v>
      </c>
    </row>
    <row r="38" spans="1:10" ht="18.75">
      <c r="A38" s="135" t="s">
        <v>153</v>
      </c>
      <c r="B38" s="136"/>
      <c r="C38" s="97"/>
      <c r="D38" s="97">
        <v>5483</v>
      </c>
      <c r="E38" s="261"/>
      <c r="F38" s="261"/>
      <c r="G38" s="120">
        <v>816579</v>
      </c>
      <c r="H38" s="120"/>
      <c r="I38" s="120"/>
      <c r="J38" s="138">
        <f>SUM(D38+F38+H38-C38-E38-G38)</f>
        <v>-811096</v>
      </c>
    </row>
    <row r="39" spans="1:10" ht="18.75">
      <c r="A39" s="135" t="s">
        <v>364</v>
      </c>
      <c r="B39" s="136"/>
      <c r="C39" s="97"/>
      <c r="D39" s="97">
        <v>0</v>
      </c>
      <c r="E39" s="261"/>
      <c r="F39" s="261"/>
      <c r="G39" s="120"/>
      <c r="H39" s="120"/>
      <c r="I39" s="120"/>
      <c r="J39" s="138">
        <f>SUM(D39+F39+H39-C39-E39-G39)</f>
        <v>0</v>
      </c>
    </row>
    <row r="40" spans="1:10" ht="18.75">
      <c r="A40" s="143" t="s">
        <v>89</v>
      </c>
      <c r="B40" s="136"/>
      <c r="C40" s="97"/>
      <c r="D40" s="97">
        <v>1541500</v>
      </c>
      <c r="E40" s="261"/>
      <c r="F40" s="261"/>
      <c r="G40" s="120"/>
      <c r="H40" s="120"/>
      <c r="I40" s="120">
        <v>0</v>
      </c>
      <c r="J40" s="138">
        <f>SUM(D40+F40+H40-C40-E40-G40-I40)</f>
        <v>1541500</v>
      </c>
    </row>
    <row r="41" spans="1:10" ht="18.75">
      <c r="A41" s="143" t="s">
        <v>404</v>
      </c>
      <c r="B41" s="136"/>
      <c r="C41" s="97"/>
      <c r="D41" s="97">
        <v>1000000</v>
      </c>
      <c r="E41" s="261"/>
      <c r="F41" s="261"/>
      <c r="G41" s="120"/>
      <c r="H41" s="120"/>
      <c r="I41" s="120"/>
      <c r="J41" s="138">
        <f>SUM(D41+F41+H41-C41-E41-G41-I41)</f>
        <v>1000000</v>
      </c>
    </row>
    <row r="42" spans="1:10" ht="18.75">
      <c r="A42" s="143" t="s">
        <v>446</v>
      </c>
      <c r="B42" s="136"/>
      <c r="C42" s="97"/>
      <c r="D42" s="97">
        <v>28892.8</v>
      </c>
      <c r="E42" s="261"/>
      <c r="F42" s="261"/>
      <c r="G42" s="120"/>
      <c r="H42" s="120"/>
      <c r="I42" s="120"/>
      <c r="J42" s="138">
        <f>SUM(D42+F42+H42-C42-E42-G42-I42)</f>
        <v>28892.8</v>
      </c>
    </row>
    <row r="43" spans="1:10" ht="18.75">
      <c r="A43" s="143" t="s">
        <v>138</v>
      </c>
      <c r="B43" s="136">
        <v>700</v>
      </c>
      <c r="C43" s="97"/>
      <c r="D43" s="97">
        <v>2761494.95</v>
      </c>
      <c r="E43" s="261"/>
      <c r="F43" s="261"/>
      <c r="G43" s="120"/>
      <c r="H43" s="120"/>
      <c r="I43" s="120">
        <v>0</v>
      </c>
      <c r="J43" s="138">
        <f>SUM(D43+F43+H43-C43-E43-G43)</f>
        <v>2761494.95</v>
      </c>
    </row>
    <row r="44" spans="1:10" ht="18.75">
      <c r="A44" s="143" t="s">
        <v>116</v>
      </c>
      <c r="B44" s="136"/>
      <c r="C44" s="126"/>
      <c r="D44" s="126">
        <v>5633517.17</v>
      </c>
      <c r="E44" s="263"/>
      <c r="F44" s="263"/>
      <c r="G44" s="144"/>
      <c r="H44" s="144"/>
      <c r="I44" s="144"/>
      <c r="J44" s="138">
        <f>SUM(D44+F44+H44-C44-E44-G44)</f>
        <v>5633517.17</v>
      </c>
    </row>
    <row r="45" spans="1:13" ht="19.5" thickBot="1">
      <c r="A45" s="143"/>
      <c r="B45" s="136"/>
      <c r="C45" s="91">
        <f aca="true" t="shared" si="1" ref="C45:H45">SUM(C8:C44)</f>
        <v>17652834.33</v>
      </c>
      <c r="D45" s="91">
        <f t="shared" si="1"/>
        <v>17652834.33</v>
      </c>
      <c r="E45" s="264">
        <f t="shared" si="1"/>
        <v>417100</v>
      </c>
      <c r="F45" s="264">
        <f t="shared" si="1"/>
        <v>417100</v>
      </c>
      <c r="G45" s="110">
        <f t="shared" si="1"/>
        <v>4645254.27</v>
      </c>
      <c r="H45" s="110">
        <f t="shared" si="1"/>
        <v>4645254.2700000005</v>
      </c>
      <c r="I45" s="110">
        <f>SUM(I8:I44)</f>
        <v>18775309.490000002</v>
      </c>
      <c r="J45" s="110">
        <f>SUM(J8:J44)</f>
        <v>18775309.490000002</v>
      </c>
      <c r="M45" s="8">
        <f>J45-I45</f>
        <v>0</v>
      </c>
    </row>
    <row r="46" spans="1:10" ht="19.5" thickTop="1">
      <c r="A46" s="102"/>
      <c r="B46" s="145"/>
      <c r="C46" s="93"/>
      <c r="D46" s="93"/>
      <c r="E46" s="107"/>
      <c r="F46" s="107"/>
      <c r="G46" s="107"/>
      <c r="H46" s="107"/>
      <c r="I46" s="107"/>
      <c r="J46" s="107"/>
    </row>
    <row r="47" spans="1:10" ht="18.75">
      <c r="A47" s="4"/>
      <c r="B47" s="4"/>
      <c r="C47" s="4"/>
      <c r="D47" s="4"/>
      <c r="E47" s="146"/>
      <c r="F47" s="146"/>
      <c r="G47" s="146"/>
      <c r="H47" s="146"/>
      <c r="I47" s="4"/>
      <c r="J47" s="4"/>
    </row>
    <row r="48" ht="18.75">
      <c r="C48" s="16"/>
    </row>
  </sheetData>
  <sheetProtection/>
  <mergeCells count="11">
    <mergeCell ref="I5:J5"/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E98"/>
  <sheetViews>
    <sheetView zoomScale="115" zoomScaleNormal="115" zoomScalePageLayoutView="0" workbookViewId="0" topLeftCell="A73">
      <selection activeCell="E98" sqref="E98"/>
    </sheetView>
  </sheetViews>
  <sheetFormatPr defaultColWidth="9.140625" defaultRowHeight="21.75"/>
  <cols>
    <col min="1" max="1" width="52.421875" style="69" customWidth="1"/>
    <col min="2" max="2" width="9.140625" style="147" customWidth="1"/>
    <col min="3" max="3" width="13.8515625" style="109" customWidth="1"/>
    <col min="4" max="4" width="13.8515625" style="306" customWidth="1"/>
    <col min="5" max="5" width="13.8515625" style="109" customWidth="1"/>
    <col min="6" max="16384" width="9.140625" style="69" customWidth="1"/>
  </cols>
  <sheetData>
    <row r="1" ht="17.25">
      <c r="E1" s="306" t="s">
        <v>162</v>
      </c>
    </row>
    <row r="2" spans="1:5" ht="17.25">
      <c r="A2" s="477" t="s">
        <v>91</v>
      </c>
      <c r="B2" s="477"/>
      <c r="C2" s="477"/>
      <c r="D2" s="477"/>
      <c r="E2" s="477"/>
    </row>
    <row r="3" spans="1:5" ht="17.25">
      <c r="A3" s="477" t="s">
        <v>163</v>
      </c>
      <c r="B3" s="477"/>
      <c r="C3" s="477"/>
      <c r="D3" s="477"/>
      <c r="E3" s="477"/>
    </row>
    <row r="4" spans="1:5" ht="17.25">
      <c r="A4" s="477" t="s">
        <v>587</v>
      </c>
      <c r="B4" s="477"/>
      <c r="C4" s="477"/>
      <c r="D4" s="477"/>
      <c r="E4" s="477"/>
    </row>
    <row r="5" ht="10.5" customHeight="1"/>
    <row r="6" spans="1:5" ht="17.25">
      <c r="A6" s="143"/>
      <c r="B6" s="148" t="s">
        <v>19</v>
      </c>
      <c r="C6" s="137" t="s">
        <v>25</v>
      </c>
      <c r="D6" s="138" t="s">
        <v>304</v>
      </c>
      <c r="E6" s="137" t="s">
        <v>27</v>
      </c>
    </row>
    <row r="7" spans="1:5" ht="17.25">
      <c r="A7" s="149" t="s">
        <v>164</v>
      </c>
      <c r="B7" s="150"/>
      <c r="C7" s="307"/>
      <c r="D7" s="308"/>
      <c r="E7" s="126"/>
    </row>
    <row r="8" spans="1:5" ht="17.25">
      <c r="A8" s="151" t="s">
        <v>165</v>
      </c>
      <c r="B8" s="152" t="s">
        <v>239</v>
      </c>
      <c r="C8" s="309"/>
      <c r="D8" s="310"/>
      <c r="E8" s="309"/>
    </row>
    <row r="9" spans="1:5" ht="17.25">
      <c r="A9" s="151" t="s">
        <v>166</v>
      </c>
      <c r="B9" s="152" t="s">
        <v>240</v>
      </c>
      <c r="C9" s="309">
        <v>15000</v>
      </c>
      <c r="D9" s="310">
        <v>11200</v>
      </c>
      <c r="E9" s="309">
        <v>11200</v>
      </c>
    </row>
    <row r="10" spans="1:5" ht="17.25">
      <c r="A10" s="151" t="s">
        <v>167</v>
      </c>
      <c r="B10" s="152" t="s">
        <v>241</v>
      </c>
      <c r="C10" s="309">
        <v>63000</v>
      </c>
      <c r="D10" s="310">
        <v>19392.21</v>
      </c>
      <c r="E10" s="309">
        <v>19392.21</v>
      </c>
    </row>
    <row r="11" spans="1:5" ht="17.25">
      <c r="A11" s="151" t="s">
        <v>168</v>
      </c>
      <c r="B11" s="152" t="s">
        <v>242</v>
      </c>
      <c r="C11" s="309">
        <v>0</v>
      </c>
      <c r="D11" s="310"/>
      <c r="E11" s="309">
        <v>0</v>
      </c>
    </row>
    <row r="12" spans="1:5" ht="17.25">
      <c r="A12" s="151" t="s">
        <v>169</v>
      </c>
      <c r="B12" s="152" t="s">
        <v>243</v>
      </c>
      <c r="C12" s="309">
        <v>0</v>
      </c>
      <c r="D12" s="310"/>
      <c r="E12" s="309">
        <v>0</v>
      </c>
    </row>
    <row r="13" spans="1:5" ht="17.25">
      <c r="A13" s="151" t="s">
        <v>171</v>
      </c>
      <c r="B13" s="152" t="s">
        <v>244</v>
      </c>
      <c r="C13" s="309">
        <v>0</v>
      </c>
      <c r="D13" s="310"/>
      <c r="E13" s="309">
        <v>0</v>
      </c>
    </row>
    <row r="14" spans="1:5" ht="17.25">
      <c r="A14" s="153" t="s">
        <v>170</v>
      </c>
      <c r="B14" s="154" t="s">
        <v>245</v>
      </c>
      <c r="C14" s="311">
        <v>0</v>
      </c>
      <c r="D14" s="312"/>
      <c r="E14" s="141">
        <v>0</v>
      </c>
    </row>
    <row r="15" spans="1:5" ht="18.75">
      <c r="A15" s="155" t="s">
        <v>68</v>
      </c>
      <c r="B15" s="148"/>
      <c r="C15" s="313">
        <f>SUM(C8:C14)</f>
        <v>78000</v>
      </c>
      <c r="D15" s="313">
        <f>SUM(D8:D14)</f>
        <v>30592.21</v>
      </c>
      <c r="E15" s="313">
        <f>SUM(E8:E14)</f>
        <v>30592.21</v>
      </c>
    </row>
    <row r="16" spans="1:5" ht="17.25">
      <c r="A16" s="149" t="s">
        <v>172</v>
      </c>
      <c r="B16" s="269" t="s">
        <v>246</v>
      </c>
      <c r="C16" s="85"/>
      <c r="D16" s="104"/>
      <c r="E16" s="126"/>
    </row>
    <row r="17" spans="1:5" ht="17.25">
      <c r="A17" s="151" t="s">
        <v>173</v>
      </c>
      <c r="B17" s="152" t="s">
        <v>247</v>
      </c>
      <c r="C17" s="309"/>
      <c r="D17" s="310"/>
      <c r="E17" s="309">
        <v>0</v>
      </c>
    </row>
    <row r="18" spans="1:5" ht="17.25">
      <c r="A18" s="151" t="s">
        <v>174</v>
      </c>
      <c r="B18" s="152" t="s">
        <v>248</v>
      </c>
      <c r="C18" s="309"/>
      <c r="D18" s="310"/>
      <c r="E18" s="309">
        <v>0</v>
      </c>
    </row>
    <row r="19" spans="1:5" ht="17.25">
      <c r="A19" s="151" t="s">
        <v>175</v>
      </c>
      <c r="B19" s="152" t="s">
        <v>249</v>
      </c>
      <c r="C19" s="309"/>
      <c r="D19" s="310"/>
      <c r="E19" s="309">
        <v>0</v>
      </c>
    </row>
    <row r="20" spans="1:5" ht="17.25">
      <c r="A20" s="151" t="s">
        <v>176</v>
      </c>
      <c r="B20" s="152" t="s">
        <v>250</v>
      </c>
      <c r="C20" s="309"/>
      <c r="D20" s="310"/>
      <c r="E20" s="309">
        <v>0</v>
      </c>
    </row>
    <row r="21" spans="1:5" ht="17.25">
      <c r="A21" s="151" t="s">
        <v>177</v>
      </c>
      <c r="B21" s="152" t="s">
        <v>251</v>
      </c>
      <c r="C21" s="309"/>
      <c r="D21" s="310">
        <v>345</v>
      </c>
      <c r="E21" s="309">
        <v>37</v>
      </c>
    </row>
    <row r="22" spans="1:5" ht="17.25">
      <c r="A22" s="151" t="s">
        <v>178</v>
      </c>
      <c r="B22" s="152" t="s">
        <v>252</v>
      </c>
      <c r="C22" s="309"/>
      <c r="D22" s="310"/>
      <c r="E22" s="309">
        <v>0</v>
      </c>
    </row>
    <row r="23" spans="1:5" ht="17.25">
      <c r="A23" s="151" t="s">
        <v>179</v>
      </c>
      <c r="B23" s="152" t="s">
        <v>253</v>
      </c>
      <c r="C23" s="309"/>
      <c r="D23" s="310"/>
      <c r="E23" s="309">
        <v>0</v>
      </c>
    </row>
    <row r="24" spans="1:5" ht="17.25">
      <c r="A24" s="151" t="s">
        <v>180</v>
      </c>
      <c r="B24" s="152" t="s">
        <v>254</v>
      </c>
      <c r="C24" s="309"/>
      <c r="D24" s="310"/>
      <c r="E24" s="309">
        <v>0</v>
      </c>
    </row>
    <row r="25" spans="1:5" ht="17.25">
      <c r="A25" s="316" t="s">
        <v>181</v>
      </c>
      <c r="B25" s="152"/>
      <c r="C25" s="309"/>
      <c r="D25" s="310"/>
      <c r="E25" s="309">
        <v>0</v>
      </c>
    </row>
    <row r="26" spans="1:5" ht="17.25">
      <c r="A26" s="151" t="s">
        <v>182</v>
      </c>
      <c r="B26" s="152" t="s">
        <v>255</v>
      </c>
      <c r="C26" s="309"/>
      <c r="D26" s="310"/>
      <c r="E26" s="309">
        <v>0</v>
      </c>
    </row>
    <row r="27" spans="1:5" ht="17.25">
      <c r="A27" s="151" t="s">
        <v>183</v>
      </c>
      <c r="B27" s="152" t="s">
        <v>256</v>
      </c>
      <c r="C27" s="309">
        <v>200</v>
      </c>
      <c r="D27" s="310">
        <v>110</v>
      </c>
      <c r="E27" s="309">
        <v>20</v>
      </c>
    </row>
    <row r="28" spans="1:5" ht="17.25">
      <c r="A28" s="151" t="s">
        <v>184</v>
      </c>
      <c r="B28" s="152"/>
      <c r="C28" s="309"/>
      <c r="D28" s="310"/>
      <c r="E28" s="309">
        <v>0</v>
      </c>
    </row>
    <row r="29" spans="1:5" ht="17.25">
      <c r="A29" s="151" t="s">
        <v>185</v>
      </c>
      <c r="B29" s="152" t="s">
        <v>257</v>
      </c>
      <c r="C29" s="309"/>
      <c r="D29" s="310"/>
      <c r="E29" s="309">
        <v>0</v>
      </c>
    </row>
    <row r="30" spans="1:5" ht="17.25">
      <c r="A30" s="151" t="s">
        <v>186</v>
      </c>
      <c r="B30" s="152" t="s">
        <v>258</v>
      </c>
      <c r="C30" s="309"/>
      <c r="D30" s="310"/>
      <c r="E30" s="309">
        <v>0</v>
      </c>
    </row>
    <row r="31" spans="1:5" ht="17.25">
      <c r="A31" s="151" t="s">
        <v>187</v>
      </c>
      <c r="B31" s="152" t="s">
        <v>259</v>
      </c>
      <c r="C31" s="309"/>
      <c r="D31" s="310"/>
      <c r="E31" s="309">
        <v>0</v>
      </c>
    </row>
    <row r="32" spans="1:5" ht="17.25">
      <c r="A32" s="151" t="s">
        <v>188</v>
      </c>
      <c r="B32" s="152" t="s">
        <v>260</v>
      </c>
      <c r="C32" s="309"/>
      <c r="D32" s="310"/>
      <c r="E32" s="309">
        <v>0</v>
      </c>
    </row>
    <row r="33" spans="1:5" ht="17.25">
      <c r="A33" s="151" t="s">
        <v>189</v>
      </c>
      <c r="B33" s="152" t="s">
        <v>261</v>
      </c>
      <c r="C33" s="309"/>
      <c r="D33" s="310"/>
      <c r="E33" s="309">
        <v>0</v>
      </c>
    </row>
    <row r="34" spans="1:5" ht="17.25">
      <c r="A34" s="151" t="s">
        <v>191</v>
      </c>
      <c r="B34" s="152" t="s">
        <v>262</v>
      </c>
      <c r="C34" s="309"/>
      <c r="D34" s="310"/>
      <c r="E34" s="309">
        <v>0</v>
      </c>
    </row>
    <row r="35" spans="1:5" ht="17.25">
      <c r="A35" s="151" t="s">
        <v>190</v>
      </c>
      <c r="B35" s="152" t="s">
        <v>263</v>
      </c>
      <c r="C35" s="309">
        <v>500</v>
      </c>
      <c r="D35" s="310"/>
      <c r="E35" s="309">
        <v>0</v>
      </c>
    </row>
    <row r="36" spans="1:5" ht="17.25">
      <c r="A36" s="151" t="s">
        <v>192</v>
      </c>
      <c r="B36" s="152" t="s">
        <v>264</v>
      </c>
      <c r="C36" s="309"/>
      <c r="D36" s="310"/>
      <c r="E36" s="309">
        <v>0</v>
      </c>
    </row>
    <row r="37" spans="1:5" ht="17.25">
      <c r="A37" s="151" t="s">
        <v>193</v>
      </c>
      <c r="B37" s="152" t="s">
        <v>265</v>
      </c>
      <c r="C37" s="309"/>
      <c r="D37" s="310"/>
      <c r="E37" s="309">
        <v>0</v>
      </c>
    </row>
    <row r="38" spans="1:5" ht="17.25">
      <c r="A38" s="151" t="s">
        <v>194</v>
      </c>
      <c r="B38" s="152" t="s">
        <v>266</v>
      </c>
      <c r="C38" s="309">
        <v>45000</v>
      </c>
      <c r="D38" s="310">
        <v>15540</v>
      </c>
      <c r="E38" s="309">
        <v>0</v>
      </c>
    </row>
    <row r="39" spans="1:5" ht="17.25">
      <c r="A39" s="151" t="s">
        <v>195</v>
      </c>
      <c r="B39" s="152" t="s">
        <v>267</v>
      </c>
      <c r="C39" s="309"/>
      <c r="D39" s="310"/>
      <c r="E39" s="309">
        <v>0</v>
      </c>
    </row>
    <row r="40" spans="1:5" ht="17.25">
      <c r="A40" s="151" t="s">
        <v>196</v>
      </c>
      <c r="B40" s="152" t="s">
        <v>268</v>
      </c>
      <c r="C40" s="309">
        <v>5000</v>
      </c>
      <c r="D40" s="310"/>
      <c r="E40" s="309">
        <v>0</v>
      </c>
    </row>
    <row r="41" spans="1:5" ht="17.25">
      <c r="A41" s="151" t="s">
        <v>197</v>
      </c>
      <c r="B41" s="152" t="s">
        <v>269</v>
      </c>
      <c r="C41" s="309">
        <v>0</v>
      </c>
      <c r="D41" s="310"/>
      <c r="E41" s="309">
        <v>0</v>
      </c>
    </row>
    <row r="42" spans="1:5" ht="17.25">
      <c r="A42" s="151" t="s">
        <v>198</v>
      </c>
      <c r="B42" s="152" t="s">
        <v>270</v>
      </c>
      <c r="C42" s="309"/>
      <c r="D42" s="310"/>
      <c r="E42" s="309">
        <v>0</v>
      </c>
    </row>
    <row r="43" spans="1:5" ht="17.25">
      <c r="A43" s="151" t="s">
        <v>199</v>
      </c>
      <c r="B43" s="152"/>
      <c r="C43" s="309"/>
      <c r="D43" s="310"/>
      <c r="E43" s="309">
        <v>0</v>
      </c>
    </row>
    <row r="44" spans="1:5" ht="17.25">
      <c r="A44" s="151" t="s">
        <v>200</v>
      </c>
      <c r="B44" s="152" t="s">
        <v>271</v>
      </c>
      <c r="C44" s="309"/>
      <c r="D44" s="310"/>
      <c r="E44" s="309">
        <v>0</v>
      </c>
    </row>
    <row r="45" spans="1:5" ht="17.25">
      <c r="A45" s="151" t="s">
        <v>201</v>
      </c>
      <c r="B45" s="152" t="s">
        <v>272</v>
      </c>
      <c r="C45" s="309">
        <v>2000</v>
      </c>
      <c r="D45" s="310">
        <v>180</v>
      </c>
      <c r="E45" s="309">
        <v>40</v>
      </c>
    </row>
    <row r="46" spans="1:5" ht="17.25">
      <c r="A46" s="151" t="s">
        <v>202</v>
      </c>
      <c r="B46" s="152" t="s">
        <v>273</v>
      </c>
      <c r="C46" s="309"/>
      <c r="D46" s="310"/>
      <c r="E46" s="309">
        <v>0</v>
      </c>
    </row>
    <row r="47" spans="1:5" ht="17.25">
      <c r="A47" s="153" t="s">
        <v>203</v>
      </c>
      <c r="B47" s="152" t="s">
        <v>274</v>
      </c>
      <c r="C47" s="309"/>
      <c r="D47" s="310"/>
      <c r="E47" s="309">
        <v>0</v>
      </c>
    </row>
    <row r="48" spans="1:5" ht="17.25">
      <c r="A48" s="153" t="s">
        <v>408</v>
      </c>
      <c r="B48" s="269" t="s">
        <v>407</v>
      </c>
      <c r="C48" s="85"/>
      <c r="D48" s="104">
        <v>50</v>
      </c>
      <c r="E48" s="141">
        <v>50</v>
      </c>
    </row>
    <row r="49" spans="1:5" ht="18.75">
      <c r="A49" s="155" t="s">
        <v>68</v>
      </c>
      <c r="B49" s="148"/>
      <c r="C49" s="313">
        <f>SUM(C17:C48)</f>
        <v>52700</v>
      </c>
      <c r="D49" s="313">
        <f>SUM(D17:D48)</f>
        <v>16225</v>
      </c>
      <c r="E49" s="313">
        <f>SUM(E17:E48)</f>
        <v>147</v>
      </c>
    </row>
    <row r="50" spans="1:5" ht="17.25">
      <c r="A50" s="149" t="s">
        <v>204</v>
      </c>
      <c r="B50" s="150"/>
      <c r="C50" s="307"/>
      <c r="D50" s="308"/>
      <c r="E50" s="126"/>
    </row>
    <row r="51" spans="1:5" ht="17.25">
      <c r="A51" s="151" t="s">
        <v>205</v>
      </c>
      <c r="B51" s="152" t="s">
        <v>275</v>
      </c>
      <c r="C51" s="309"/>
      <c r="D51" s="310"/>
      <c r="E51" s="309">
        <v>0</v>
      </c>
    </row>
    <row r="52" spans="1:5" ht="17.25">
      <c r="A52" s="151" t="s">
        <v>206</v>
      </c>
      <c r="B52" s="152" t="s">
        <v>276</v>
      </c>
      <c r="C52" s="309"/>
      <c r="D52" s="310"/>
      <c r="E52" s="309">
        <v>0</v>
      </c>
    </row>
    <row r="53" spans="1:5" ht="17.25">
      <c r="A53" s="151" t="s">
        <v>207</v>
      </c>
      <c r="B53" s="152" t="s">
        <v>277</v>
      </c>
      <c r="C53" s="309">
        <v>35000</v>
      </c>
      <c r="D53" s="310">
        <v>14.86</v>
      </c>
      <c r="E53" s="309">
        <v>0</v>
      </c>
    </row>
    <row r="54" spans="1:5" ht="17.25">
      <c r="A54" s="151" t="s">
        <v>208</v>
      </c>
      <c r="B54" s="152" t="s">
        <v>278</v>
      </c>
      <c r="C54" s="309"/>
      <c r="D54" s="310">
        <v>15000</v>
      </c>
      <c r="E54" s="309">
        <v>0</v>
      </c>
    </row>
    <row r="55" spans="1:5" ht="17.25">
      <c r="A55" s="153" t="s">
        <v>209</v>
      </c>
      <c r="B55" s="154" t="s">
        <v>279</v>
      </c>
      <c r="C55" s="311"/>
      <c r="D55" s="312"/>
      <c r="E55" s="141">
        <v>0</v>
      </c>
    </row>
    <row r="56" spans="1:5" ht="18.75">
      <c r="A56" s="155" t="s">
        <v>68</v>
      </c>
      <c r="B56" s="148"/>
      <c r="C56" s="313">
        <f>SUM(C51:C55)</f>
        <v>35000</v>
      </c>
      <c r="D56" s="313">
        <f>SUM(D51:D55)</f>
        <v>15014.86</v>
      </c>
      <c r="E56" s="313">
        <f>SUM(E51:E55)</f>
        <v>0</v>
      </c>
    </row>
    <row r="57" spans="1:5" ht="17.25">
      <c r="A57" s="149" t="s">
        <v>210</v>
      </c>
      <c r="B57" s="150" t="s">
        <v>280</v>
      </c>
      <c r="C57" s="307"/>
      <c r="D57" s="308"/>
      <c r="E57" s="126"/>
    </row>
    <row r="58" spans="1:5" ht="17.25">
      <c r="A58" s="151" t="s">
        <v>211</v>
      </c>
      <c r="B58" s="152" t="s">
        <v>281</v>
      </c>
      <c r="C58" s="309"/>
      <c r="D58" s="310"/>
      <c r="E58" s="309">
        <v>0</v>
      </c>
    </row>
    <row r="59" spans="1:5" ht="17.25">
      <c r="A59" s="151" t="s">
        <v>212</v>
      </c>
      <c r="B59" s="152" t="s">
        <v>282</v>
      </c>
      <c r="C59" s="309"/>
      <c r="D59" s="310"/>
      <c r="E59" s="309">
        <v>0</v>
      </c>
    </row>
    <row r="60" spans="1:5" ht="17.25">
      <c r="A60" s="153" t="s">
        <v>213</v>
      </c>
      <c r="B60" s="154" t="s">
        <v>283</v>
      </c>
      <c r="C60" s="311"/>
      <c r="D60" s="312"/>
      <c r="E60" s="141">
        <v>0</v>
      </c>
    </row>
    <row r="61" spans="1:5" ht="18.75">
      <c r="A61" s="131" t="s">
        <v>68</v>
      </c>
      <c r="B61" s="148"/>
      <c r="C61" s="313">
        <f>SUM(C58:C60)</f>
        <v>0</v>
      </c>
      <c r="D61" s="313">
        <f>SUM(D58:D60)</f>
        <v>0</v>
      </c>
      <c r="E61" s="313">
        <f>SUM(E58:E60)</f>
        <v>0</v>
      </c>
    </row>
    <row r="62" spans="1:5" ht="17.25">
      <c r="A62" s="156" t="s">
        <v>214</v>
      </c>
      <c r="B62" s="150"/>
      <c r="C62" s="307"/>
      <c r="D62" s="308"/>
      <c r="E62" s="126"/>
    </row>
    <row r="63" spans="1:5" ht="17.25">
      <c r="A63" s="151" t="s">
        <v>215</v>
      </c>
      <c r="B63" s="152" t="s">
        <v>284</v>
      </c>
      <c r="C63" s="309"/>
      <c r="D63" s="310"/>
      <c r="E63" s="309">
        <v>0</v>
      </c>
    </row>
    <row r="64" spans="1:5" ht="17.25">
      <c r="A64" s="151" t="s">
        <v>216</v>
      </c>
      <c r="B64" s="152" t="s">
        <v>285</v>
      </c>
      <c r="C64" s="309">
        <v>120000</v>
      </c>
      <c r="D64" s="310"/>
      <c r="E64" s="85">
        <v>0</v>
      </c>
    </row>
    <row r="65" spans="1:5" ht="17.25">
      <c r="A65" s="151" t="s">
        <v>217</v>
      </c>
      <c r="B65" s="152" t="s">
        <v>286</v>
      </c>
      <c r="C65" s="309"/>
      <c r="D65" s="310"/>
      <c r="E65" s="309">
        <v>0</v>
      </c>
    </row>
    <row r="66" spans="1:5" ht="17.25">
      <c r="A66" s="151" t="s">
        <v>218</v>
      </c>
      <c r="B66" s="152" t="s">
        <v>287</v>
      </c>
      <c r="C66" s="309"/>
      <c r="D66" s="310"/>
      <c r="E66" s="309">
        <v>0</v>
      </c>
    </row>
    <row r="67" spans="1:5" ht="17.25">
      <c r="A67" s="151" t="s">
        <v>219</v>
      </c>
      <c r="B67" s="152" t="s">
        <v>288</v>
      </c>
      <c r="C67" s="309"/>
      <c r="D67" s="310"/>
      <c r="E67" s="309">
        <v>0</v>
      </c>
    </row>
    <row r="68" spans="1:5" ht="17.25">
      <c r="A68" s="151" t="s">
        <v>220</v>
      </c>
      <c r="B68" s="152" t="s">
        <v>289</v>
      </c>
      <c r="C68" s="309"/>
      <c r="D68" s="310"/>
      <c r="E68" s="309">
        <v>0</v>
      </c>
    </row>
    <row r="69" spans="1:5" ht="17.25">
      <c r="A69" s="153" t="s">
        <v>221</v>
      </c>
      <c r="B69" s="154" t="s">
        <v>290</v>
      </c>
      <c r="C69" s="311">
        <v>25000</v>
      </c>
      <c r="D69" s="312"/>
      <c r="E69" s="141">
        <v>0</v>
      </c>
    </row>
    <row r="70" spans="1:5" ht="18.75">
      <c r="A70" s="155" t="s">
        <v>68</v>
      </c>
      <c r="B70" s="148"/>
      <c r="C70" s="313">
        <f>SUM(C63:C69)</f>
        <v>145000</v>
      </c>
      <c r="D70" s="313">
        <f>SUM(D63:D69)</f>
        <v>0</v>
      </c>
      <c r="E70" s="313">
        <f>SUM(E63:E69)</f>
        <v>0</v>
      </c>
    </row>
    <row r="71" spans="1:5" ht="17.25">
      <c r="A71" s="149" t="s">
        <v>222</v>
      </c>
      <c r="B71" s="150" t="s">
        <v>291</v>
      </c>
      <c r="C71" s="307"/>
      <c r="D71" s="308"/>
      <c r="E71" s="126"/>
    </row>
    <row r="72" spans="1:5" ht="17.25">
      <c r="A72" s="153" t="s">
        <v>223</v>
      </c>
      <c r="B72" s="154" t="s">
        <v>292</v>
      </c>
      <c r="C72" s="311"/>
      <c r="D72" s="312"/>
      <c r="E72" s="314"/>
    </row>
    <row r="73" spans="1:5" ht="18.75">
      <c r="A73" s="155" t="s">
        <v>68</v>
      </c>
      <c r="B73" s="148"/>
      <c r="C73" s="313">
        <f>SUM(C72)</f>
        <v>0</v>
      </c>
      <c r="D73" s="313">
        <f>SUM(D72)</f>
        <v>0</v>
      </c>
      <c r="E73" s="313">
        <f>SUM(E72)</f>
        <v>0</v>
      </c>
    </row>
    <row r="74" spans="1:5" ht="17.25">
      <c r="A74" s="315" t="s">
        <v>224</v>
      </c>
      <c r="B74" s="150" t="s">
        <v>293</v>
      </c>
      <c r="C74" s="307"/>
      <c r="D74" s="308"/>
      <c r="E74" s="126"/>
    </row>
    <row r="75" spans="1:5" ht="17.25">
      <c r="A75" s="157" t="s">
        <v>227</v>
      </c>
      <c r="B75" s="152" t="s">
        <v>294</v>
      </c>
      <c r="C75" s="309"/>
      <c r="D75" s="310">
        <v>0</v>
      </c>
      <c r="E75" s="309">
        <v>0</v>
      </c>
    </row>
    <row r="76" spans="1:5" ht="17.25">
      <c r="A76" s="157" t="s">
        <v>225</v>
      </c>
      <c r="B76" s="152"/>
      <c r="C76" s="309">
        <v>1350000</v>
      </c>
      <c r="D76" s="310">
        <v>503098.72</v>
      </c>
      <c r="E76" s="410">
        <v>172494.14</v>
      </c>
    </row>
    <row r="77" spans="1:5" ht="17.25">
      <c r="A77" s="157" t="s">
        <v>226</v>
      </c>
      <c r="B77" s="152"/>
      <c r="C77" s="309">
        <v>4550000</v>
      </c>
      <c r="D77" s="310">
        <v>835166.89</v>
      </c>
      <c r="E77" s="410">
        <v>437944.57</v>
      </c>
    </row>
    <row r="78" spans="1:5" ht="17.25">
      <c r="A78" s="157" t="s">
        <v>228</v>
      </c>
      <c r="B78" s="152" t="s">
        <v>295</v>
      </c>
      <c r="C78" s="309">
        <v>25000</v>
      </c>
      <c r="D78" s="310">
        <v>11726.7</v>
      </c>
      <c r="E78" s="309">
        <v>0</v>
      </c>
    </row>
    <row r="79" spans="1:5" ht="17.25">
      <c r="A79" s="157" t="s">
        <v>229</v>
      </c>
      <c r="B79" s="152" t="s">
        <v>296</v>
      </c>
      <c r="C79" s="309">
        <v>637000</v>
      </c>
      <c r="D79" s="310">
        <v>240550.31</v>
      </c>
      <c r="E79" s="410">
        <v>73106.89</v>
      </c>
    </row>
    <row r="80" spans="1:5" ht="17.25">
      <c r="A80" s="157" t="s">
        <v>230</v>
      </c>
      <c r="B80" s="152" t="s">
        <v>297</v>
      </c>
      <c r="C80" s="309">
        <v>1725000</v>
      </c>
      <c r="D80" s="310">
        <v>366049.35</v>
      </c>
      <c r="E80" s="410">
        <v>79027.09</v>
      </c>
    </row>
    <row r="81" spans="1:5" ht="17.25">
      <c r="A81" s="157" t="s">
        <v>231</v>
      </c>
      <c r="B81" s="152" t="s">
        <v>299</v>
      </c>
      <c r="C81" s="309"/>
      <c r="D81" s="310"/>
      <c r="E81" s="309">
        <v>0</v>
      </c>
    </row>
    <row r="82" spans="1:5" ht="17.25">
      <c r="A82" s="157" t="s">
        <v>232</v>
      </c>
      <c r="B82" s="152" t="s">
        <v>300</v>
      </c>
      <c r="C82" s="309">
        <v>375000</v>
      </c>
      <c r="D82" s="310">
        <v>51092</v>
      </c>
      <c r="E82" s="410">
        <v>37595</v>
      </c>
    </row>
    <row r="83" spans="1:5" ht="17.25">
      <c r="A83" s="157" t="s">
        <v>233</v>
      </c>
      <c r="B83" s="152" t="s">
        <v>298</v>
      </c>
      <c r="C83" s="309"/>
      <c r="D83" s="310"/>
      <c r="E83" s="309">
        <v>0</v>
      </c>
    </row>
    <row r="84" spans="1:5" ht="17.25">
      <c r="A84" s="157" t="s">
        <v>234</v>
      </c>
      <c r="B84" s="152" t="s">
        <v>301</v>
      </c>
      <c r="C84" s="309">
        <v>42000</v>
      </c>
      <c r="D84" s="310">
        <v>9813.22</v>
      </c>
      <c r="E84" s="410">
        <v>9813.22</v>
      </c>
    </row>
    <row r="85" spans="1:5" ht="17.25">
      <c r="A85" s="157" t="s">
        <v>235</v>
      </c>
      <c r="B85" s="152" t="s">
        <v>302</v>
      </c>
      <c r="C85" s="309">
        <v>28000</v>
      </c>
      <c r="D85" s="310">
        <v>24588.1</v>
      </c>
      <c r="E85" s="410">
        <v>12280.62</v>
      </c>
    </row>
    <row r="86" spans="1:5" ht="17.25">
      <c r="A86" s="158" t="s">
        <v>236</v>
      </c>
      <c r="B86" s="154"/>
      <c r="C86" s="311"/>
      <c r="D86" s="312"/>
      <c r="E86" s="141">
        <v>0</v>
      </c>
    </row>
    <row r="87" spans="1:5" ht="18.75">
      <c r="A87" s="155" t="s">
        <v>68</v>
      </c>
      <c r="B87" s="148"/>
      <c r="C87" s="313">
        <f>SUM(C75:C86)</f>
        <v>8732000</v>
      </c>
      <c r="D87" s="313">
        <f>SUM(D75:D86)</f>
        <v>2042085.2899999998</v>
      </c>
      <c r="E87" s="313">
        <f>SUM(E75:E86)</f>
        <v>822261.5299999999</v>
      </c>
    </row>
    <row r="88" spans="1:5" ht="17.25">
      <c r="A88" s="149" t="s">
        <v>237</v>
      </c>
      <c r="B88" s="150"/>
      <c r="C88" s="307"/>
      <c r="D88" s="308"/>
      <c r="E88" s="126"/>
    </row>
    <row r="89" spans="1:5" ht="17.25">
      <c r="A89" s="151" t="s">
        <v>238</v>
      </c>
      <c r="B89" s="152">
        <v>2002</v>
      </c>
      <c r="C89" s="309">
        <v>6824300</v>
      </c>
      <c r="D89" s="310">
        <v>1546990.84</v>
      </c>
      <c r="E89" s="309">
        <v>0</v>
      </c>
    </row>
    <row r="90" spans="1:5" ht="17.25">
      <c r="A90" s="151" t="s">
        <v>2</v>
      </c>
      <c r="B90" s="152">
        <v>2002</v>
      </c>
      <c r="C90" s="309"/>
      <c r="D90" s="310">
        <v>675527.1</v>
      </c>
      <c r="E90" s="410">
        <v>675527.1</v>
      </c>
    </row>
    <row r="91" spans="1:5" ht="17.25">
      <c r="A91" s="151" t="s">
        <v>3</v>
      </c>
      <c r="B91" s="152">
        <v>2002</v>
      </c>
      <c r="C91" s="309"/>
      <c r="D91" s="310">
        <v>268268</v>
      </c>
      <c r="E91" s="309">
        <v>0</v>
      </c>
    </row>
    <row r="92" spans="1:5" ht="17.25">
      <c r="A92" s="151" t="s">
        <v>527</v>
      </c>
      <c r="B92" s="152" t="s">
        <v>528</v>
      </c>
      <c r="C92" s="309"/>
      <c r="D92" s="312">
        <v>187572</v>
      </c>
      <c r="E92" s="309">
        <v>0</v>
      </c>
    </row>
    <row r="93" spans="1:5" ht="17.25">
      <c r="A93" s="151" t="s">
        <v>1</v>
      </c>
      <c r="B93" s="154" t="s">
        <v>303</v>
      </c>
      <c r="C93" s="311"/>
      <c r="D93" s="310">
        <v>1471000</v>
      </c>
      <c r="E93" s="410">
        <v>412900</v>
      </c>
    </row>
    <row r="94" spans="1:5" ht="17.25">
      <c r="A94" s="151" t="s">
        <v>344</v>
      </c>
      <c r="B94" s="154" t="s">
        <v>303</v>
      </c>
      <c r="C94" s="311"/>
      <c r="D94" s="312">
        <v>126000</v>
      </c>
      <c r="E94" s="410">
        <v>46500</v>
      </c>
    </row>
    <row r="95" spans="1:5" ht="17.25">
      <c r="A95" s="151" t="s">
        <v>440</v>
      </c>
      <c r="B95" s="152" t="s">
        <v>303</v>
      </c>
      <c r="C95" s="309"/>
      <c r="D95" s="310"/>
      <c r="E95" s="309">
        <v>0</v>
      </c>
    </row>
    <row r="96" spans="1:5" ht="17.25">
      <c r="A96" s="151"/>
      <c r="B96" s="269"/>
      <c r="C96" s="85"/>
      <c r="D96" s="104"/>
      <c r="E96" s="141"/>
    </row>
    <row r="97" spans="1:5" ht="18.75">
      <c r="A97" s="155" t="s">
        <v>68</v>
      </c>
      <c r="B97" s="148"/>
      <c r="C97" s="313">
        <f>SUM(C89:C96)</f>
        <v>6824300</v>
      </c>
      <c r="D97" s="313">
        <f>SUM(D89:D96)</f>
        <v>4275357.9399999995</v>
      </c>
      <c r="E97" s="313">
        <f>SUM(E89:E96)</f>
        <v>1134927.1</v>
      </c>
    </row>
    <row r="98" spans="1:5" ht="18.75">
      <c r="A98" s="159" t="s">
        <v>136</v>
      </c>
      <c r="B98" s="160"/>
      <c r="C98" s="313">
        <f>SUM(C15,C49,C56,C61,C70,C73,C87,C97)</f>
        <v>15867000</v>
      </c>
      <c r="D98" s="313">
        <f>SUM(D15,D49,D56,D61,D70,D73,D87,D97)</f>
        <v>6379275.299999999</v>
      </c>
      <c r="E98" s="313">
        <f>SUM(E15,E49,E56,E61,E70,E73,E87,E97)</f>
        <v>1987927.8399999999</v>
      </c>
    </row>
  </sheetData>
  <sheetProtection/>
  <mergeCells count="3">
    <mergeCell ref="A4:E4"/>
    <mergeCell ref="A3:E3"/>
    <mergeCell ref="A2:E2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H10"/>
  <sheetViews>
    <sheetView zoomScale="130" zoomScaleNormal="130" zoomScalePageLayoutView="0" workbookViewId="0" topLeftCell="A1">
      <selection activeCell="J12" sqref="J12"/>
    </sheetView>
  </sheetViews>
  <sheetFormatPr defaultColWidth="9.140625" defaultRowHeight="21.75"/>
  <cols>
    <col min="1" max="1" width="4.00390625" style="1" customWidth="1"/>
    <col min="2" max="3" width="9.140625" style="1" customWidth="1"/>
    <col min="4" max="4" width="15.00390625" style="1" customWidth="1"/>
    <col min="5" max="5" width="13.7109375" style="1" customWidth="1"/>
    <col min="6" max="8" width="13.00390625" style="1" customWidth="1"/>
    <col min="9" max="16384" width="9.140625" style="1" customWidth="1"/>
  </cols>
  <sheetData>
    <row r="1" spans="1:8" ht="21">
      <c r="A1" s="464" t="s">
        <v>91</v>
      </c>
      <c r="B1" s="464"/>
      <c r="C1" s="464"/>
      <c r="D1" s="464"/>
      <c r="E1" s="464"/>
      <c r="F1" s="464"/>
      <c r="G1" s="464"/>
      <c r="H1" s="464"/>
    </row>
    <row r="2" spans="1:8" ht="21">
      <c r="A2" s="464" t="s">
        <v>462</v>
      </c>
      <c r="B2" s="464"/>
      <c r="C2" s="464"/>
      <c r="D2" s="464"/>
      <c r="E2" s="464"/>
      <c r="F2" s="464"/>
      <c r="G2" s="464"/>
      <c r="H2" s="464"/>
    </row>
    <row r="4" spans="1:8" ht="18.75">
      <c r="A4" s="1" t="s">
        <v>470</v>
      </c>
      <c r="E4" s="305" t="s">
        <v>469</v>
      </c>
      <c r="F4" s="305" t="s">
        <v>467</v>
      </c>
      <c r="G4" s="305" t="s">
        <v>468</v>
      </c>
      <c r="H4" s="305" t="s">
        <v>143</v>
      </c>
    </row>
    <row r="5" spans="2:8" ht="18.75">
      <c r="B5" s="1" t="s">
        <v>463</v>
      </c>
      <c r="E5" s="205">
        <v>2132.72</v>
      </c>
      <c r="F5" s="205">
        <v>956.32</v>
      </c>
      <c r="G5" s="205">
        <v>2132.72</v>
      </c>
      <c r="H5" s="205">
        <f>E5+F5-G5</f>
        <v>956.3200000000002</v>
      </c>
    </row>
    <row r="6" spans="2:8" ht="18.75">
      <c r="B6" s="1" t="s">
        <v>69</v>
      </c>
      <c r="E6" s="205">
        <v>315001</v>
      </c>
      <c r="F6" s="205">
        <v>0</v>
      </c>
      <c r="G6" s="205">
        <v>42336</v>
      </c>
      <c r="H6" s="205">
        <f>E6+F6-G6</f>
        <v>272665</v>
      </c>
    </row>
    <row r="7" spans="2:8" ht="18.75">
      <c r="B7" s="1" t="s">
        <v>464</v>
      </c>
      <c r="E7" s="205">
        <v>3526.37</v>
      </c>
      <c r="F7" s="205">
        <v>1089.45</v>
      </c>
      <c r="G7" s="205">
        <v>3526.37</v>
      </c>
      <c r="H7" s="205">
        <f>E7+F7-G7</f>
        <v>1089.4499999999998</v>
      </c>
    </row>
    <row r="8" spans="2:8" ht="18.75">
      <c r="B8" s="1" t="s">
        <v>465</v>
      </c>
      <c r="E8" s="205">
        <v>4231.7</v>
      </c>
      <c r="F8" s="205">
        <v>1307.34</v>
      </c>
      <c r="G8" s="205">
        <v>4231.7</v>
      </c>
      <c r="H8" s="205">
        <f>E8+F8-G8</f>
        <v>1307.3400000000001</v>
      </c>
    </row>
    <row r="9" spans="2:8" ht="18.75">
      <c r="B9" s="1" t="s">
        <v>466</v>
      </c>
      <c r="E9" s="205">
        <v>26653</v>
      </c>
      <c r="F9" s="205">
        <v>0</v>
      </c>
      <c r="G9" s="205">
        <v>0</v>
      </c>
      <c r="H9" s="205">
        <f>E9+F9-G9</f>
        <v>26653</v>
      </c>
    </row>
    <row r="10" spans="4:8" ht="19.5" thickBot="1">
      <c r="D10" s="1" t="s">
        <v>68</v>
      </c>
      <c r="E10" s="34">
        <f>SUM(E5:E9)</f>
        <v>351544.79</v>
      </c>
      <c r="F10" s="34">
        <f>SUM(F5:F9)</f>
        <v>3353.1099999999997</v>
      </c>
      <c r="G10" s="34">
        <f>SUM(G5:G9)</f>
        <v>52226.79</v>
      </c>
      <c r="H10" s="34">
        <f>SUM(H5:H9)</f>
        <v>302671.11000000004</v>
      </c>
    </row>
    <row r="11" ht="19.5" thickTop="1"/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H10"/>
  <sheetViews>
    <sheetView tabSelected="1" zoomScale="130" zoomScaleNormal="130" zoomScalePageLayoutView="0" workbookViewId="0" topLeftCell="A1">
      <selection activeCell="J7" sqref="J7"/>
    </sheetView>
  </sheetViews>
  <sheetFormatPr defaultColWidth="9.140625" defaultRowHeight="21.75"/>
  <cols>
    <col min="1" max="1" width="4.00390625" style="1" customWidth="1"/>
    <col min="2" max="3" width="9.140625" style="1" customWidth="1"/>
    <col min="4" max="4" width="15.00390625" style="1" customWidth="1"/>
    <col min="5" max="5" width="13.7109375" style="1" customWidth="1"/>
    <col min="6" max="8" width="13.00390625" style="1" customWidth="1"/>
    <col min="9" max="16384" width="9.140625" style="1" customWidth="1"/>
  </cols>
  <sheetData>
    <row r="1" spans="1:8" ht="21">
      <c r="A1" s="464" t="s">
        <v>91</v>
      </c>
      <c r="B1" s="464"/>
      <c r="C1" s="464"/>
      <c r="D1" s="464"/>
      <c r="E1" s="464"/>
      <c r="F1" s="464"/>
      <c r="G1" s="464"/>
      <c r="H1" s="464"/>
    </row>
    <row r="2" spans="1:8" ht="21">
      <c r="A2" s="464" t="s">
        <v>462</v>
      </c>
      <c r="B2" s="464"/>
      <c r="C2" s="464"/>
      <c r="D2" s="464"/>
      <c r="E2" s="464"/>
      <c r="F2" s="464"/>
      <c r="G2" s="464"/>
      <c r="H2" s="464"/>
    </row>
    <row r="4" spans="1:8" ht="18.75">
      <c r="A4" s="1" t="s">
        <v>470</v>
      </c>
      <c r="E4" s="305" t="s">
        <v>469</v>
      </c>
      <c r="F4" s="305" t="s">
        <v>467</v>
      </c>
      <c r="G4" s="305" t="s">
        <v>468</v>
      </c>
      <c r="H4" s="305" t="s">
        <v>143</v>
      </c>
    </row>
    <row r="5" spans="2:8" ht="18.75">
      <c r="B5" s="1" t="s">
        <v>463</v>
      </c>
      <c r="E5" s="205">
        <v>956.32</v>
      </c>
      <c r="F5" s="205">
        <v>1197.07</v>
      </c>
      <c r="G5" s="205">
        <v>956.32</v>
      </c>
      <c r="H5" s="205">
        <f>E5+F5-G5</f>
        <v>1197.0699999999997</v>
      </c>
    </row>
    <row r="6" spans="2:8" ht="18.75">
      <c r="B6" s="1" t="s">
        <v>69</v>
      </c>
      <c r="E6" s="205">
        <v>272665</v>
      </c>
      <c r="F6" s="205">
        <v>0</v>
      </c>
      <c r="G6" s="205">
        <v>23750</v>
      </c>
      <c r="H6" s="205">
        <f>E6+F6-G6</f>
        <v>248915</v>
      </c>
    </row>
    <row r="7" spans="2:8" ht="18.75">
      <c r="B7" s="1" t="s">
        <v>464</v>
      </c>
      <c r="E7" s="205">
        <v>1089.45</v>
      </c>
      <c r="F7" s="205">
        <v>1317.6</v>
      </c>
      <c r="G7" s="205">
        <v>0</v>
      </c>
      <c r="H7" s="205">
        <f>E7+F7-G7</f>
        <v>2407.05</v>
      </c>
    </row>
    <row r="8" spans="2:8" ht="18.75">
      <c r="B8" s="1" t="s">
        <v>465</v>
      </c>
      <c r="E8" s="205">
        <v>1307.34</v>
      </c>
      <c r="F8" s="205">
        <v>1581.12</v>
      </c>
      <c r="G8" s="205">
        <v>0</v>
      </c>
      <c r="H8" s="205">
        <f>E8+F8-G8</f>
        <v>2888.46</v>
      </c>
    </row>
    <row r="9" spans="2:8" ht="18.75">
      <c r="B9" s="1" t="s">
        <v>466</v>
      </c>
      <c r="E9" s="205">
        <v>26653</v>
      </c>
      <c r="F9" s="205">
        <v>0</v>
      </c>
      <c r="G9" s="205">
        <v>0</v>
      </c>
      <c r="H9" s="205">
        <f>E9+F9-G9</f>
        <v>26653</v>
      </c>
    </row>
    <row r="10" spans="4:8" ht="19.5" thickBot="1">
      <c r="D10" s="1" t="s">
        <v>68</v>
      </c>
      <c r="E10" s="34">
        <f>SUM(E5:E9)</f>
        <v>302671.11000000004</v>
      </c>
      <c r="F10" s="34">
        <f>SUM(F5:F9)</f>
        <v>4095.79</v>
      </c>
      <c r="G10" s="34">
        <f>SUM(G5:G9)</f>
        <v>24706.32</v>
      </c>
      <c r="H10" s="34">
        <f>SUM(H5:H9)</f>
        <v>282060.57999999996</v>
      </c>
    </row>
    <row r="11" ht="19.5" thickTop="1"/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H10"/>
  <sheetViews>
    <sheetView zoomScale="130" zoomScaleNormal="130" zoomScalePageLayoutView="0" workbookViewId="0" topLeftCell="A2">
      <selection activeCell="H8" sqref="H8"/>
    </sheetView>
  </sheetViews>
  <sheetFormatPr defaultColWidth="9.140625" defaultRowHeight="21.75"/>
  <cols>
    <col min="1" max="1" width="4.00390625" style="1" customWidth="1"/>
    <col min="2" max="3" width="9.140625" style="1" customWidth="1"/>
    <col min="4" max="4" width="15.00390625" style="1" customWidth="1"/>
    <col min="5" max="5" width="13.7109375" style="1" customWidth="1"/>
    <col min="6" max="8" width="13.00390625" style="1" customWidth="1"/>
    <col min="9" max="16384" width="9.140625" style="1" customWidth="1"/>
  </cols>
  <sheetData>
    <row r="1" spans="1:8" ht="21">
      <c r="A1" s="464" t="s">
        <v>91</v>
      </c>
      <c r="B1" s="464"/>
      <c r="C1" s="464"/>
      <c r="D1" s="464"/>
      <c r="E1" s="464"/>
      <c r="F1" s="464"/>
      <c r="G1" s="464"/>
      <c r="H1" s="464"/>
    </row>
    <row r="2" spans="1:8" ht="21">
      <c r="A2" s="464" t="s">
        <v>462</v>
      </c>
      <c r="B2" s="464"/>
      <c r="C2" s="464"/>
      <c r="D2" s="464"/>
      <c r="E2" s="464"/>
      <c r="F2" s="464"/>
      <c r="G2" s="464"/>
      <c r="H2" s="464"/>
    </row>
    <row r="4" spans="1:8" ht="18.75">
      <c r="A4" s="1" t="s">
        <v>470</v>
      </c>
      <c r="E4" s="305" t="s">
        <v>469</v>
      </c>
      <c r="F4" s="305" t="s">
        <v>467</v>
      </c>
      <c r="G4" s="305" t="s">
        <v>468</v>
      </c>
      <c r="H4" s="305" t="s">
        <v>143</v>
      </c>
    </row>
    <row r="5" spans="2:8" ht="18.75">
      <c r="B5" s="1" t="s">
        <v>463</v>
      </c>
      <c r="E5" s="205">
        <v>1197.07</v>
      </c>
      <c r="F5" s="205">
        <v>1238.59</v>
      </c>
      <c r="G5" s="205">
        <v>1197.07</v>
      </c>
      <c r="H5" s="205">
        <f>E5+F5-G5</f>
        <v>1238.59</v>
      </c>
    </row>
    <row r="6" spans="2:8" ht="18.75">
      <c r="B6" s="1" t="s">
        <v>69</v>
      </c>
      <c r="E6" s="205">
        <v>248915</v>
      </c>
      <c r="F6" s="205">
        <v>0</v>
      </c>
      <c r="G6" s="205">
        <v>0</v>
      </c>
      <c r="H6" s="205">
        <f>E6+F6-G6</f>
        <v>248915</v>
      </c>
    </row>
    <row r="7" spans="2:8" ht="18.75">
      <c r="B7" s="1" t="s">
        <v>464</v>
      </c>
      <c r="E7" s="205">
        <v>2407.05</v>
      </c>
      <c r="F7" s="205">
        <v>728.3</v>
      </c>
      <c r="G7" s="205">
        <v>0</v>
      </c>
      <c r="H7" s="205">
        <f>E7+F7-G7</f>
        <v>3135.3500000000004</v>
      </c>
    </row>
    <row r="8" spans="2:8" ht="18.75">
      <c r="B8" s="1" t="s">
        <v>465</v>
      </c>
      <c r="E8" s="205">
        <v>2888.46</v>
      </c>
      <c r="F8" s="205">
        <v>873.92</v>
      </c>
      <c r="G8" s="205">
        <v>0</v>
      </c>
      <c r="H8" s="205">
        <f>E8+F8-G8</f>
        <v>3762.38</v>
      </c>
    </row>
    <row r="9" spans="2:8" ht="18.75">
      <c r="B9" s="1" t="s">
        <v>466</v>
      </c>
      <c r="E9" s="205">
        <v>26653</v>
      </c>
      <c r="F9" s="205">
        <v>0</v>
      </c>
      <c r="G9" s="205">
        <v>0</v>
      </c>
      <c r="H9" s="205">
        <f>E9+F9-G9</f>
        <v>26653</v>
      </c>
    </row>
    <row r="10" spans="4:8" ht="19.5" thickBot="1">
      <c r="D10" s="1" t="s">
        <v>68</v>
      </c>
      <c r="E10" s="34">
        <f>SUM(E5:E9)</f>
        <v>282060.57999999996</v>
      </c>
      <c r="F10" s="34">
        <f>SUM(F5:F9)</f>
        <v>2840.81</v>
      </c>
      <c r="G10" s="34">
        <f>SUM(G5:G9)</f>
        <v>1197.07</v>
      </c>
      <c r="H10" s="34">
        <f>SUM(H5:H9)</f>
        <v>283704.32</v>
      </c>
    </row>
    <row r="11" ht="19.5" thickTop="1"/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klang_mn</cp:lastModifiedBy>
  <cp:lastPrinted>2012-06-13T09:26:30Z</cp:lastPrinted>
  <dcterms:created xsi:type="dcterms:W3CDTF">2004-02-23T07:46:31Z</dcterms:created>
  <dcterms:modified xsi:type="dcterms:W3CDTF">2012-06-15T05:52:40Z</dcterms:modified>
  <cp:category/>
  <cp:version/>
  <cp:contentType/>
  <cp:contentStatus/>
</cp:coreProperties>
</file>