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7320" tabRatio="813" activeTab="1"/>
  </bookViews>
  <sheets>
    <sheet name="ใบผ่านมาตรฐาน" sheetId="1" r:id="rId1"/>
    <sheet name="ใบผ่านทั่วไป" sheetId="2" r:id="rId2"/>
    <sheet name="งบทดลอง" sheetId="3" r:id="rId3"/>
    <sheet name="รายงานรับ-จ่ายเงินสด" sheetId="4" r:id="rId4"/>
    <sheet name="กระดาษทำการงบทดลอง " sheetId="5" r:id="rId5"/>
    <sheet name="หมายเหตุ1" sheetId="6" r:id="rId6"/>
    <sheet name="หมายเหตุ 2" sheetId="7" r:id="rId7"/>
    <sheet name="กระดาษทำการกระทบยอด  " sheetId="8" r:id="rId8"/>
    <sheet name="งบกระทบยอดโครงการถ่ายโอน" sheetId="9" r:id="rId9"/>
    <sheet name="งบกระทบยอดเศรษฐกิจชุมชน" sheetId="10" r:id="rId10"/>
    <sheet name="งบกระทบยอดธกส.ออมทรัพย์ (2)" sheetId="11" r:id="rId11"/>
    <sheet name="งบกระทบยอดกรุงไทยกระแส" sheetId="12" r:id="rId12"/>
    <sheet name="งบกระทบยอดกรุงไทยออมทรัพย์" sheetId="13" r:id="rId13"/>
    <sheet name="เงินสะสม" sheetId="14" r:id="rId14"/>
    <sheet name="แนบจ่ายขาด" sheetId="15" r:id="rId15"/>
    <sheet name="รายจ่ายรอจ่าย " sheetId="16" r:id="rId16"/>
    <sheet name="รายจ่ายค้างจ่าย" sheetId="17" r:id="rId17"/>
    <sheet name="เงินอุดหนุนค้างจ่าย" sheetId="18" r:id="rId18"/>
    <sheet name="รายงานกระแสเงินสด" sheetId="19" r:id="rId19"/>
  </sheets>
  <definedNames>
    <definedName name="_xlnm.Print_Area" localSheetId="7">'กระดาษทำการกระทบยอด  '!$A$1:$V$123</definedName>
    <definedName name="_xlnm.Print_Area" localSheetId="4">'กระดาษทำการงบทดลอง '!$A$1:$J$47</definedName>
    <definedName name="_xlnm.Print_Area" localSheetId="8">'งบกระทบยอดโครงการถ่ายโอน'!$A$1:$H$42</definedName>
    <definedName name="_xlnm.Print_Area" localSheetId="10">'งบกระทบยอดธกส.ออมทรัพย์ (2)'!$A$1:$H$54</definedName>
    <definedName name="_xlnm.Print_Area" localSheetId="9">'งบกระทบยอดเศรษฐกิจชุมชน'!$A$1:$H$42</definedName>
    <definedName name="_xlnm.Print_Area" localSheetId="2">'งบทดลอง'!$A$1:$F$63</definedName>
    <definedName name="_xlnm.Print_Area" localSheetId="17">'เงินอุดหนุนค้างจ่าย'!#REF!</definedName>
    <definedName name="_xlnm.Print_Area" localSheetId="1">'ใบผ่านทั่วไป'!$A$1:$F$89</definedName>
    <definedName name="_xlnm.Print_Area" localSheetId="0">'ใบผ่านมาตรฐาน'!$A$1:$E$140</definedName>
    <definedName name="_xlnm.Print_Area" localSheetId="3">'รายงานรับ-จ่ายเงินสด'!$A$1:$I$104</definedName>
    <definedName name="_xlnm.Print_Titles" localSheetId="7">'กระดาษทำการกระทบยอด  '!$1:$5</definedName>
    <definedName name="_xlnm.Print_Titles" localSheetId="4">'กระดาษทำการงบทดลอง '!$1:$7</definedName>
    <definedName name="_xlnm.Print_Titles" localSheetId="5">'หมายเหตุ1'!$1:$6</definedName>
  </definedNames>
  <calcPr fullCalcOnLoad="1"/>
</workbook>
</file>

<file path=xl/sharedStrings.xml><?xml version="1.0" encoding="utf-8"?>
<sst xmlns="http://schemas.openxmlformats.org/spreadsheetml/2006/main" count="830" uniqueCount="554">
  <si>
    <t>ผู้บันทึกบัญชี</t>
  </si>
  <si>
    <t>(4) เงินอุดหนุนเฉพาะกิจ(เบี้ยยังชีพคนชรา)</t>
  </si>
  <si>
    <t>(2) เงินอุดหนุนทั่วไป (โครงการไทยเข้มแข็ง)</t>
  </si>
  <si>
    <t>(3) เงินอุดหนุนทั่วไป (อาหารกลางวัน)</t>
  </si>
  <si>
    <t xml:space="preserve">                               เงินอุดหนุนทั่วไป - ไทยเข้มแข็ง</t>
  </si>
  <si>
    <t xml:space="preserve">                               เงินอุดหนุนทั่วไป - อาหารกลางวัน</t>
  </si>
  <si>
    <t>เลขที่เช็ค</t>
  </si>
  <si>
    <t>จำนวนเงิน</t>
  </si>
  <si>
    <t>ผู้จัดทำ</t>
  </si>
  <si>
    <t>รหัส</t>
  </si>
  <si>
    <t>บัญชี</t>
  </si>
  <si>
    <t>บาท</t>
  </si>
  <si>
    <t xml:space="preserve"> </t>
  </si>
  <si>
    <t>วันที่</t>
  </si>
  <si>
    <t>เดบิท</t>
  </si>
  <si>
    <t>เครดิต</t>
  </si>
  <si>
    <t>รวมเดือนนี้</t>
  </si>
  <si>
    <t>รวมตั้งแต่ต้นปี</t>
  </si>
  <si>
    <t>รายการ</t>
  </si>
  <si>
    <t>รหัสบัญชี</t>
  </si>
  <si>
    <t>ใบผ่านรายการบัญชีมาตรฐาน</t>
  </si>
  <si>
    <t>ฝ่าย ……………………………..</t>
  </si>
  <si>
    <t>ใบผ่านรายการบัญชีทั่วไป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</si>
  <si>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</si>
  <si>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</si>
  <si>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</si>
  <si>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</si>
  <si>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</si>
  <si>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</si>
  <si>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</si>
  <si>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</si>
  <si>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</si>
  <si>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</si>
  <si>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</si>
  <si>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</si>
  <si>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</si>
  <si>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</si>
  <si>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</si>
  <si>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</si>
  <si>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</si>
  <si>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</si>
  <si>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</si>
  <si>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</si>
  <si>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</si>
  <si>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</si>
  <si>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</si>
  <si>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</si>
  <si>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</si>
  <si>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</si>
  <si>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</si>
  <si>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>งบประทบยอดเงินฝากธนาคาร</t>
  </si>
  <si>
    <t xml:space="preserve">  บวก  :   เงินฝากระหว่างทาง</t>
  </si>
  <si>
    <t>วันที่ฝากธนาคาร</t>
  </si>
  <si>
    <t xml:space="preserve"> หัก  :  เช็คจ่ายที่ผู้รับยังไม่นำมาขึ้นเงินกับธนาคาร</t>
  </si>
  <si>
    <t xml:space="preserve">  ผู้จัดทำ</t>
  </si>
  <si>
    <t xml:space="preserve">  ลงชื่อ …………………………….</t>
  </si>
  <si>
    <t xml:space="preserve">  ผู้ตรวจสอบ</t>
  </si>
  <si>
    <t>กระดาษทำการกระทบยอด</t>
  </si>
  <si>
    <t>รายได้จากทุน</t>
  </si>
  <si>
    <t xml:space="preserve">                         ผู้บันทึกบัญชี                                  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</si>
  <si>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</si>
  <si>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</si>
  <si>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</si>
  <si>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</si>
  <si>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</si>
  <si>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</si>
  <si>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</si>
  <si>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</si>
  <si>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รวม</t>
  </si>
  <si>
    <t>เงินค้ำประกันสัญญา</t>
  </si>
  <si>
    <t xml:space="preserve"> งบทดลอง    </t>
  </si>
  <si>
    <t>เงินสด</t>
  </si>
  <si>
    <t xml:space="preserve">  เงินสด</t>
  </si>
  <si>
    <t>010</t>
  </si>
  <si>
    <t>กระดาษทำการ</t>
  </si>
  <si>
    <t>งบทดลอง</t>
  </si>
  <si>
    <t xml:space="preserve">งบทดลอง  </t>
  </si>
  <si>
    <t xml:space="preserve">  (ปรับปรุง)</t>
  </si>
  <si>
    <t># 1 , # 2 (ปิดบัญชี)</t>
  </si>
  <si>
    <t>งบกลาง</t>
  </si>
  <si>
    <t xml:space="preserve">เงินอุดหนุน  </t>
  </si>
  <si>
    <t>ค่าครุภัณฑ์</t>
  </si>
  <si>
    <t>ค่าที่ดินและสิ่งก่อสร้าง</t>
  </si>
  <si>
    <t>รายรับ  (หมายเหตุ 1 )</t>
  </si>
  <si>
    <t>องค์การบริหารส่วนตำบลเมืองนาท     อำเภอขามสะแกแสง    จังหวัดนครราชสีมา</t>
  </si>
  <si>
    <t xml:space="preserve">  เงินฝากธนาคารกรุงไทย   -  กระแสรายวัน   301-6-09587-4</t>
  </si>
  <si>
    <t xml:space="preserve">                    ธกส.      -  ออมทรัพย์    291-2-49401-5</t>
  </si>
  <si>
    <t xml:space="preserve">                    ธกส.      -  ออมทรัพย์    291-2-56813-5</t>
  </si>
  <si>
    <t xml:space="preserve">                    ธกส.      -  ออมทรัพย์    291-2-59857-4 </t>
  </si>
  <si>
    <t>เงินอุดหนุนเฉพาะกิจค้างจ่าย</t>
  </si>
  <si>
    <t xml:space="preserve">เงินทุนสำรองเงินสะสม </t>
  </si>
  <si>
    <t>องค์การบริหารส่วนตำบลเมืองนาท</t>
  </si>
  <si>
    <t>รายจ่ายค้างจ่าย</t>
  </si>
  <si>
    <t>เงินยืมงบประมาณ</t>
  </si>
  <si>
    <t>ลูกหนี้เงินยืมงบประมาณ</t>
  </si>
  <si>
    <t>จ่ายขาดเงินสะสม</t>
  </si>
  <si>
    <t>เดบิท  บ/ช เงินรายรับ</t>
  </si>
  <si>
    <t xml:space="preserve">                               ภาษีบำรุงท้องที่</t>
  </si>
  <si>
    <t xml:space="preserve">                               ดอกเบี้ย</t>
  </si>
  <si>
    <t xml:space="preserve">                               ค่าขายแบบแปลน</t>
  </si>
  <si>
    <t xml:space="preserve">                               ค่าธรรมเนียมจดทะเบียนสิทธิฯ</t>
  </si>
  <si>
    <t xml:space="preserve">                               ภาษีมูลค่าเพิ่ม   พรบ. แผนฯ</t>
  </si>
  <si>
    <t xml:space="preserve">                               ภาษีมูลค่าเพิ่ม 1 ใน 9</t>
  </si>
  <si>
    <t xml:space="preserve">                               ภาษีสุรา</t>
  </si>
  <si>
    <t xml:space="preserve">                               ภาษีสรรพสามิต</t>
  </si>
  <si>
    <t xml:space="preserve">                               ค่าภาคหลวงแร่</t>
  </si>
  <si>
    <t xml:space="preserve">                               ค่าภาคหลวงปิโตรเลียม</t>
  </si>
  <si>
    <t xml:space="preserve">                               รวมรายจ่าย</t>
  </si>
  <si>
    <t>รับฝาก  (หมายเหตุ 1)</t>
  </si>
  <si>
    <t>เงินรับฝาก (หมายเหตุ 2)</t>
  </si>
  <si>
    <t>รายรับ (หมายเหตุ 1)</t>
  </si>
  <si>
    <t xml:space="preserve">องค์การบริหารส่วนตำบลเมืองนาท </t>
  </si>
  <si>
    <t xml:space="preserve"> ธนาคารเพื่อการเกษตรและสหกรณ์การเกษตร  สาขาขามสะแกแสง</t>
  </si>
  <si>
    <t xml:space="preserve">   เลขที่บัญชี  …...…291  -  2 -  49401  -  5……...</t>
  </si>
  <si>
    <t xml:space="preserve">                 เงินฝากธนาคาร  ธกส. - ออมทรัพย์</t>
  </si>
  <si>
    <t xml:space="preserve">                               ภาษีธุรกิจเฉพาะ</t>
  </si>
  <si>
    <t>ธ. กรุงไทย  -  กระแสรายวัน</t>
  </si>
  <si>
    <t>เงินทุนสำรองเงินสะสม</t>
  </si>
  <si>
    <t>( นางวรรณา    กล้าแข็ง )</t>
  </si>
  <si>
    <t xml:space="preserve">                             บ/ชเงินรายรับ</t>
  </si>
  <si>
    <t>ครุภัณฑ์</t>
  </si>
  <si>
    <t xml:space="preserve">                 เงินฝากธนาคาร  ธกส. - เศรษฐกิจชุมชน</t>
  </si>
  <si>
    <t xml:space="preserve">                 เงินฝากธนาคารกรุงไทย - กระแสรายวัน</t>
  </si>
  <si>
    <t>ที่ดินและสิ่งก่อสร้าง</t>
  </si>
  <si>
    <t xml:space="preserve">                               ค่าปรับผิดสัญญา</t>
  </si>
  <si>
    <t>บัญชีรายจ่ายค้างจ่าย</t>
  </si>
  <si>
    <t xml:space="preserve">                               ค่าธรรมเนียมปิดประกาศ</t>
  </si>
  <si>
    <t xml:space="preserve">                               รายได้เบ็ดเตล็ด</t>
  </si>
  <si>
    <t>บวก  รายการจ่ายเช็คเนื่องจากธนาคารตัดบัญชีไม่ครบ</t>
  </si>
  <si>
    <t>ตามรายการที่จ่ายเช็ค</t>
  </si>
  <si>
    <t xml:space="preserve">                 เงินฝากธนาคาร  ธกส. - โครงการถ่ายโอน</t>
  </si>
  <si>
    <t xml:space="preserve">                               ค่าปรับผิดสัญญาจราจร</t>
  </si>
  <si>
    <t xml:space="preserve">                 -  ออมทรัพย์ 291-2-56813-5</t>
  </si>
  <si>
    <t xml:space="preserve">                 -  ออมทรัพย์ 291-2-59857-4</t>
  </si>
  <si>
    <t>องค์การบริหารส่วนตำบลเมืองนาท  อำเภอขามสะแกแสง  จังหวัดนครราชสีมา</t>
  </si>
  <si>
    <t>หมวด/ประเภท</t>
  </si>
  <si>
    <t>หมายเหตุ</t>
  </si>
  <si>
    <t>รวมทั้งสิ้น</t>
  </si>
  <si>
    <t xml:space="preserve">        รายจ่ายอื่น</t>
  </si>
  <si>
    <t xml:space="preserve">เงินสะสม </t>
  </si>
  <si>
    <t xml:space="preserve">                               เงินอุดหนุนทั่วไป -ตามอำนาจหน้าที่</t>
  </si>
  <si>
    <t>งบเงินสะสม</t>
  </si>
  <si>
    <t>รายจ่ายอื่น</t>
  </si>
  <si>
    <t>บ/ช เงินรับฝาก     -  ภาษีหัก   ณ  ที่จ่าย</t>
  </si>
  <si>
    <t>คงเหลือ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</si>
  <si>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</si>
  <si>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</si>
  <si>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</si>
  <si>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>รายจ่ายตามงบประมาณ   (จ่ายจากรายรับ)</t>
  </si>
  <si>
    <t xml:space="preserve">  หัก  :    รายการกระทบยอดอื่น  ๆ</t>
  </si>
  <si>
    <t xml:space="preserve">            สูงกว่า</t>
  </si>
  <si>
    <t xml:space="preserve">            ( ต่ำกว่า )</t>
  </si>
  <si>
    <t xml:space="preserve">  เงินฝากธนาคารกรุงไทย   -  ออมทรัพย์   301-6-09120-7</t>
  </si>
  <si>
    <t>ธ. กรุงไทย  -  ออมทรัพย์</t>
  </si>
  <si>
    <t>บัญชีรายจ่ายรอจ่าย</t>
  </si>
  <si>
    <t xml:space="preserve">                 เงินฝากธนาคารกรุงไทย - ออมทรัพย์</t>
  </si>
  <si>
    <t>เจ้าพนักงานการเงินและบัญชี</t>
  </si>
  <si>
    <t xml:space="preserve">  ตำแหน่ง    เจ้าพนักงานการเงินและบัญชี</t>
  </si>
  <si>
    <t>( นางวรรณา  กล้าแข็ง )</t>
  </si>
  <si>
    <t>( นางวรรณา กล้าแข็ง )</t>
  </si>
  <si>
    <t>( นางวรรณา  กล้แข็ง )</t>
  </si>
  <si>
    <t xml:space="preserve">             (   นางวรรณา  กล้าแข็ง     )</t>
  </si>
  <si>
    <t xml:space="preserve">                                   ผู้อนุมัติ</t>
  </si>
  <si>
    <t>เอกสารแนบงบเงินสะสม</t>
  </si>
  <si>
    <t>ที่</t>
  </si>
  <si>
    <t>รายจ่ายรอจ่าย</t>
  </si>
  <si>
    <t xml:space="preserve">                               เงินอุดหนุนเฉพาะกิจ -เบี้ยยังชีพคนชรา</t>
  </si>
  <si>
    <t xml:space="preserve">                               เงินอุดหนุนเฉพาะกิจ -อาหารเสริมนม</t>
  </si>
  <si>
    <t>หมายเหตุ 1</t>
  </si>
  <si>
    <t>รายรับจริงประกอบงบทดลองและรายงานรับ-จ่ายเงินสด</t>
  </si>
  <si>
    <t>รายได้จัดเก็บเอง</t>
  </si>
  <si>
    <t>หมวดภาษีอากร</t>
  </si>
  <si>
    <t>(1) ภาษีโรงเรือนและทีดิน</t>
  </si>
  <si>
    <t>(2) ภาษีบำรุงท้องที่</t>
  </si>
  <si>
    <t>(3) ภาษีป้าย</t>
  </si>
  <si>
    <t>(4) อากรการฆ่าสัตว์</t>
  </si>
  <si>
    <t>(6) ภาษีบำรุง อบจ.จากสถานค้าปลีกน้ำมัน</t>
  </si>
  <si>
    <t>(5) ภาษีบำรุง อบจ.จากสถานค้าปลีกยาสูบ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</si>
  <si>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</si>
  <si>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</si>
  <si>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</si>
  <si>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</si>
  <si>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</si>
  <si>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</si>
  <si>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</si>
  <si>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</si>
  <si>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</t>
  </si>
  <si>
    <t>อาหารหรือสถานที่สะสมอาหารในอาคารหรือพื้นที่ใด ซึ่งมีพื้นที่ไม่เกิน 200 ตร.ม.</t>
  </si>
  <si>
    <t>(9) ค่าธรรมเนียมเกี่ยวกับสุสานและฌาปนสถาน</t>
  </si>
  <si>
    <t>(10) ค่าธรรมเนียมปิดแผ่นป้ายประกาศหรือเขียนข้อความหรือภาพ ติดตั้ง เขียน</t>
  </si>
  <si>
    <t>ป้าย หรือเอกสาร หรือทิ้ง หรือโปรยแผ่นประกาศเพื่อโฆษณาแก่ประชาชน</t>
  </si>
  <si>
    <t>(11) ค่าธรรมเนียมเกี่ยวกับการทะเบียนราษฎร</t>
  </si>
  <si>
    <t>(12) ค่าธรรมเนียมเกี่ยวกับบัตรประจำตัวประชาชน</t>
  </si>
  <si>
    <t>(13) ค่าธรรมเนียมเกี่ยวกับโรคพิษสุนัขบ้า</t>
  </si>
  <si>
    <t>(14) ค่าธรรมเนียมเกี่ยวกับการส่งเสริมและรักษาคุณภาพสิ่งแวดล้อมแห่งชาติ</t>
  </si>
  <si>
    <t>(15) ค่าธรรมเนียมบำรุง อบจ.จากผู้เข้าพักโรงแรม</t>
  </si>
  <si>
    <t>(17) ค่าปรับผู้กระทำผิดกฎหมายจราจรทางบก</t>
  </si>
  <si>
    <t>(16) ค่าปรับผู้กระทำผิดกฎหมายการจัดระเบียบจอดยานยนต์</t>
  </si>
  <si>
    <t>(18) ค่าปรับผู้กระทำผิดกฎหมายการป้องกันและระงับอัคคีภัย</t>
  </si>
  <si>
    <t>(19) ค่าปรับผู้กระทำผิดกฎหมายและข้อบังคับท้องถิ่น</t>
  </si>
  <si>
    <t>(20) ค่าปรับการผิดสัญญา</t>
  </si>
  <si>
    <t>(21) ค่าปรับอื่นๆ</t>
  </si>
  <si>
    <t>(22) ค่าใบอนุญาตรับทำการเก็บ ขน หรือกำจัด สิ่งปฏิกูลหรือมูลฝอย</t>
  </si>
  <si>
    <t>(23) ค่าใบอนุญาตจัดตั้งตลาด</t>
  </si>
  <si>
    <t>(24) ค่าใบอนุญาตจัดตั้งสถานที่จำหน่ายอาหารหรือสถานที่สะสมอาหารใน</t>
  </si>
  <si>
    <t>อาคารหรือพื้นที่ใด ซี่งมีพื้นที่เกิน 200 ตร.ม.</t>
  </si>
  <si>
    <t>(25) ค่าใบอนุญาตจำหน่ายสินค้าในที่หรือทางสาธารณะ</t>
  </si>
  <si>
    <t>(26) ค่าใบอนุญาตเกี่ยวกับการควบคุมอาคาร</t>
  </si>
  <si>
    <t>(27) ค่าใบอนุญาตเกี่ยวกับการโฆษณาโดยใช้เครื่องขยายเสียง</t>
  </si>
  <si>
    <t>(28) ค่าใบอนุญาตอื่นๆ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</si>
  <si>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</si>
  <si>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</si>
  <si>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</si>
  <si>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</t>
  </si>
  <si>
    <t>(4) เงินปันผลหรือเงินรางวัลต่างๆ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</si>
  <si>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</si>
  <si>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</si>
  <si>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เงินช่วยเหลือท้องถิ่นจากกิจการเฉพาะการ</t>
  </si>
  <si>
    <t>(2) เงินสะสมจากการโอนกิจการสาธารณูปโภคหรือการพาณิชย์</t>
  </si>
  <si>
    <t>(3) รายได้จากสาธารณูปโภคและการพาณิชย์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</si>
  <si>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</si>
  <si>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</si>
  <si>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</si>
  <si>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</si>
  <si>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</si>
  <si>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</si>
  <si>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ค่าสมัคสามาชิกห้องสมุด</t>
  </si>
  <si>
    <t>(7) รายได้เบ็ดเตล็ดอื่นๆ</t>
  </si>
  <si>
    <t>หมวดรายได้จากทุน</t>
  </si>
  <si>
    <t>(1) ค่าขายทอดตลาดทรัพย์สิน</t>
  </si>
  <si>
    <t>รายได้ที่รัฐบาลเก็บแล้วจัดสรรให้องค์กรปกครองส่วนท้องถิ่น หมวดภาษีจัดสรร</t>
  </si>
  <si>
    <t xml:space="preserve"> - ( 1 ใน 9)</t>
  </si>
  <si>
    <t xml:space="preserve"> - พรบ. อบจ.</t>
  </si>
  <si>
    <t>(1) ภาษีมูลค่าเพิ่ม</t>
  </si>
  <si>
    <t>(2) ภาษีธุรกิจเฉพาะ</t>
  </si>
  <si>
    <t>(3) ภาษีสุราและเบียร์</t>
  </si>
  <si>
    <t>(4) ภาษีสรรพสามิต</t>
  </si>
  <si>
    <t>(5) ภาษีและค่าธรรมเนียมรถยนต์และล้อเลื่อน</t>
  </si>
  <si>
    <t>(6) ค่าธรรมเนียมจดทะเบียนอสังหาริมทรัพย์</t>
  </si>
  <si>
    <t>(7) ภาษีการพนัน</t>
  </si>
  <si>
    <t>(8) ค่าภาคหลวงแร่</t>
  </si>
  <si>
    <t>(9) ค่าภาคหลวงปิโตรเลียม</t>
  </si>
  <si>
    <t>(10) อื่นๆ</t>
  </si>
  <si>
    <t>รายได้ที่รัฐบาลอุดหนุนให้องค์กรปกครองส่วนท้องถิ่น หมวดเงินอุดหนุน</t>
  </si>
  <si>
    <t>(1) เงินอุดหนุนทั่วไป</t>
  </si>
  <si>
    <t>0100</t>
  </si>
  <si>
    <t>0101</t>
  </si>
  <si>
    <t>0102</t>
  </si>
  <si>
    <t>0103</t>
  </si>
  <si>
    <t>0104</t>
  </si>
  <si>
    <t>0105</t>
  </si>
  <si>
    <t>0106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</si>
  <si>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</si>
  <si>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</si>
  <si>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</si>
  <si>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</si>
  <si>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</si>
  <si>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</si>
  <si>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</si>
  <si>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</si>
  <si>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</si>
  <si>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</si>
  <si>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</si>
  <si>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</si>
  <si>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</si>
  <si>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</si>
  <si>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</si>
  <si>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</si>
  <si>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</si>
  <si>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</si>
  <si>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</si>
  <si>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</si>
  <si>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</si>
  <si>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</si>
  <si>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</si>
  <si>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</si>
  <si>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</si>
  <si>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</si>
  <si>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</si>
  <si>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</si>
  <si>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</si>
  <si>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0200</t>
  </si>
  <si>
    <t>0201</t>
  </si>
  <si>
    <t>0202</t>
  </si>
  <si>
    <t>0203</t>
  </si>
  <si>
    <t>0204</t>
  </si>
  <si>
    <t>0250</t>
  </si>
  <si>
    <t>0251</t>
  </si>
  <si>
    <t>0252</t>
  </si>
  <si>
    <t>0253</t>
  </si>
  <si>
    <t>0300</t>
  </si>
  <si>
    <t>0301</t>
  </si>
  <si>
    <t>0302</t>
  </si>
  <si>
    <t>0303</t>
  </si>
  <si>
    <t>0304</t>
  </si>
  <si>
    <t>0305</t>
  </si>
  <si>
    <t>0306</t>
  </si>
  <si>
    <t>0350</t>
  </si>
  <si>
    <t>0351</t>
  </si>
  <si>
    <t>1000</t>
  </si>
  <si>
    <t>1002</t>
  </si>
  <si>
    <t>1004</t>
  </si>
  <si>
    <t>1005</t>
  </si>
  <si>
    <t>1006</t>
  </si>
  <si>
    <t>1007</t>
  </si>
  <si>
    <t>1001</t>
  </si>
  <si>
    <t>1013</t>
  </si>
  <si>
    <t>1010</t>
  </si>
  <si>
    <t>1011</t>
  </si>
  <si>
    <t>3000</t>
  </si>
  <si>
    <t>รับจริงทั้งปี</t>
  </si>
  <si>
    <t>เงินอุดหนุนเฉพาะกิจ - เบี้ยยังชีพคนชรา</t>
  </si>
  <si>
    <t>รายงานกระแสเงินสด</t>
  </si>
  <si>
    <t>รายรับ</t>
  </si>
  <si>
    <t>ตั้งแต่ต้นปีจนถึงปัจจุบัน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</si>
  <si>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</si>
  <si>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</si>
  <si>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</si>
  <si>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</si>
  <si>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จ่ายเงินตามงบประมาณ</t>
  </si>
  <si>
    <t>จ่ายเงินรับฝาก</t>
  </si>
  <si>
    <t>จ่ายเงินสะสม</t>
  </si>
  <si>
    <t>จ่ายเงินกู้</t>
  </si>
  <si>
    <t>จ่ายเงินอุดหนุนเฉพาะกิจ</t>
  </si>
  <si>
    <t>รับสูง หรือ (ต่ำ) กว่าจ่าย</t>
  </si>
  <si>
    <t xml:space="preserve">   เลขที่บัญชี  …...…291  -  2 -  59857  -  4……...</t>
  </si>
  <si>
    <t>ลูกหนี้-ภาษีบำรุงท้องที่</t>
  </si>
  <si>
    <t>ลูกหนี้-เงินทุนโครงการเศรษฐกิจชุมชน</t>
  </si>
  <si>
    <t>ลูกหนี้ - ภาษีบำรุงท้องที่</t>
  </si>
  <si>
    <t>ลูกหนี้- เงินทุนโครงการเศรษฐกิจชุมชน</t>
  </si>
  <si>
    <t>เบิกจ่ายแล้ว</t>
  </si>
  <si>
    <t xml:space="preserve"> ธนาคารกรุงไทย  สาขานครราชสีมา</t>
  </si>
  <si>
    <t xml:space="preserve">   เลขที่บัญชี  …...…301-6-09587-4……...</t>
  </si>
  <si>
    <t>หัก  :   เงินโอนที่ยังไม่รับทราบบัญชี</t>
  </si>
  <si>
    <t xml:space="preserve">  บวก  :   หรือ (หัก)  รายการกระทบยอดอื่น  ๆ</t>
  </si>
  <si>
    <t xml:space="preserve">             (  นางวรรณา  กล้าแข็ง   )</t>
  </si>
  <si>
    <t xml:space="preserve">   เลขที่บัญชี  …...…301-3-09120-7</t>
  </si>
  <si>
    <t>งบประทบยอดเงินฝากธนาคาร - ออมทรัพย์</t>
  </si>
  <si>
    <t>ปกครองส่วนท้องถิ่น อบต.เมืองนาท</t>
  </si>
  <si>
    <t>ชื่อบัญชี  เงินทุนโครงการเศรษฐกิจชุมชน อบต.เมืองนาท</t>
  </si>
  <si>
    <t xml:space="preserve">   เลขที่บัญชี  …...…291  -  2 -  56813  -  5……...</t>
  </si>
  <si>
    <t>ชื่อบัญชี เมืองนาท อ.ขามสะแกแสง จ.นครราชสีมา เพื่อการรับเงิน</t>
  </si>
  <si>
    <t>ชื่อบัญชี องค์การบริหารส่วนตำบลเมืองนาท</t>
  </si>
  <si>
    <t>งบประทบยอดเงินฝากธนาคาร-กระแสรายวัน</t>
  </si>
  <si>
    <t>งบประทบยอดเงินฝากธนาคาร-ออมทรัพย์</t>
  </si>
  <si>
    <t>ลูกหนี้ภาษีบำรุงท้องที่</t>
  </si>
  <si>
    <t xml:space="preserve">                               ค่าใบอนุญาตเกี่ยวกับการควบคุมอาคาร</t>
  </si>
  <si>
    <t xml:space="preserve">                               เงินอุดหนุนเฉพาะกิจ - ผู้พิการหรือทุพลภาพ</t>
  </si>
  <si>
    <t>เงินอุดหนุนเฉพาะกิจ  - สวัสดิการผู้พิการ</t>
  </si>
  <si>
    <t>เงินอุดหนุนเฉพาะกิจ - สวัสดิการเบี้ยยังชีพคนชรา</t>
  </si>
  <si>
    <t>เงินอุดหนุนเฉพาะกิจ - สวัสดิการเบี้ยยังชีพผู้พิการ</t>
  </si>
  <si>
    <t>(4) เงินอุดหนุนเฉพาะกิจ(เบี้ยยังชีพผู้พิการหรือทุพพลภาพ)</t>
  </si>
  <si>
    <t>อำเภอขามสะแกแสง   จังหวัดนครราชสีมา</t>
  </si>
  <si>
    <t>ลูกหนี้เศรษฐกิจชุมชน</t>
  </si>
  <si>
    <t>เงินอุดหนุนทั่วไป - ไทยเข้มแข็ง</t>
  </si>
  <si>
    <t xml:space="preserve">                               ผู้บันทึกบัญชี                                  </t>
  </si>
  <si>
    <t xml:space="preserve">                      ผู้อนุมัติ</t>
  </si>
  <si>
    <t xml:space="preserve">                        บัญชีเงินฝากธนาคารกรุงไทย -กระแสรายวัน</t>
  </si>
  <si>
    <t xml:space="preserve">                        บัญชีเงินรับฝาก - ภาษีหัก ณ ที่จ่าย</t>
  </si>
  <si>
    <t>เงินอุดหนุนทั่วไป - อาหารกลางวัน</t>
  </si>
  <si>
    <t xml:space="preserve">    ผู้จัดทำ</t>
  </si>
  <si>
    <t xml:space="preserve">                    ผู้อนุมัติ</t>
  </si>
  <si>
    <t>.</t>
  </si>
  <si>
    <t>จ่ายจากเงินอุดหนุนทั่วไป</t>
  </si>
  <si>
    <t>รับเงินอุดหนุนทั่วไป(ไทยเข้มแข็ง)</t>
  </si>
  <si>
    <t>รับเงินอุดหนุนทั่วไป (อาหารกลางวัน)</t>
  </si>
  <si>
    <t>จ่ายจากเงินอุดหนุนทั่วไป(ไทยเข้มแข็ง)</t>
  </si>
  <si>
    <t>จ่ายจากอุดหนุนทั่วไป (อาหารกลางวัน)</t>
  </si>
  <si>
    <t>เงินอุดหนุนเฉพาะกิจ - ไทยเข้มแข็ง</t>
  </si>
  <si>
    <t>เงินอุดหนุนเฉพาะกิจ  - ไทยเข้มแข็ง</t>
  </si>
  <si>
    <t>รวมจ่ายงบฯ</t>
  </si>
  <si>
    <t>ลูกหนี้เงินยืมเงินสะสม</t>
  </si>
  <si>
    <t>บัญชีเงินเกินบัญชี</t>
  </si>
  <si>
    <t>รายจ่ายที่รอจ่าย</t>
  </si>
  <si>
    <t>เลขที่ฎีกา</t>
  </si>
  <si>
    <t>จำนวนเงินที่รอจ่าย</t>
  </si>
  <si>
    <t>หมวดค่าตอบแทน (สำนักปลัด)</t>
  </si>
  <si>
    <t>ประเภท</t>
  </si>
  <si>
    <t xml:space="preserve"> - เงินประโยชน์ตอบแทนอื่นสำหรับพนักงานส่วนท้องถิ่นเป็นกรณีพิเศษ(เงินรางวัลประจำปี)</t>
  </si>
  <si>
    <t>หมวดค่าตอบแทน(ส่วนการคลัง)</t>
  </si>
  <si>
    <t>หมวดค่าตอบแทน(ส่วนโยธา)</t>
  </si>
  <si>
    <t>หมวดค่าตอบแทน(ส่วนการศึกษา)</t>
  </si>
  <si>
    <t xml:space="preserve">รายจ่ายค้างจ่าย  </t>
  </si>
  <si>
    <t>ก่อหนี้ผูกพัน</t>
  </si>
  <si>
    <t>ไม่ก่อหนี้ผูกพัน</t>
  </si>
  <si>
    <t>ส่วนการศึกษา</t>
  </si>
  <si>
    <t>หมวด ค่าวัสดุ</t>
  </si>
  <si>
    <t xml:space="preserve"> ประเภท ค่าวัสดุอื่น ๆ (อาหารเสริม (นม) )</t>
  </si>
  <si>
    <t>เงินอุดหนุนค้างจ่าย</t>
  </si>
  <si>
    <r>
      <t xml:space="preserve">    </t>
    </r>
    <r>
      <rPr>
        <b/>
        <u val="single"/>
        <sz val="14"/>
        <rFont val="TH SarabunPSK"/>
        <family val="2"/>
      </rPr>
      <t>คำอธิบาย</t>
    </r>
    <r>
      <rPr>
        <b/>
        <sz val="14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</si>
  <si>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b/>
        <sz val="12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</si>
  <si>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sz val="12"/>
        <rFont val="TH SarabunPSK"/>
        <family val="2"/>
      </rPr>
      <t xml:space="preserve">   </t>
    </r>
    <r>
      <rPr>
        <b/>
        <sz val="12"/>
        <rFont val="TH SarabunPSK"/>
        <family val="2"/>
      </rPr>
      <t>เพื่อบันทึก</t>
    </r>
  </si>
  <si>
    <t xml:space="preserve">                                                   - เงินค้ำประกันสัญญา</t>
  </si>
  <si>
    <t xml:space="preserve">                                                   - ค่าใช้จ่ายในการจัดเก็บภบท.5%</t>
  </si>
  <si>
    <t xml:space="preserve">                                                   - ส่วนลดในการจัดเก็บภบท.6%</t>
  </si>
  <si>
    <t xml:space="preserve">                                                   - ขายแบบโครงการไทยเข้มแข็ง</t>
  </si>
  <si>
    <r>
      <t>รายรับ</t>
    </r>
    <r>
      <rPr>
        <sz val="13"/>
        <rFont val="TH SarabunPSK"/>
        <family val="2"/>
      </rPr>
      <t xml:space="preserve">  (หมายเหตุ 1)</t>
    </r>
  </si>
  <si>
    <r>
      <t>ชื่อบัญชี</t>
    </r>
    <r>
      <rPr>
        <sz val="14"/>
        <rFont val="TH SarabunPSK"/>
        <family val="2"/>
      </rPr>
      <t xml:space="preserve">  โครงการถ่ายโอนงานกิจกรรมบริการสาธารณะประโยชน์แก่องค์กร</t>
    </r>
  </si>
  <si>
    <r>
      <t xml:space="preserve"> </t>
    </r>
    <r>
      <rPr>
        <u val="single"/>
        <sz val="14"/>
        <rFont val="TH SarabunPSK"/>
        <family val="2"/>
      </rPr>
      <t>วันที่ลงบัญชี</t>
    </r>
  </si>
  <si>
    <r>
      <t xml:space="preserve"> </t>
    </r>
    <r>
      <rPr>
        <u val="single"/>
        <sz val="14"/>
        <rFont val="TH SarabunPSK"/>
        <family val="2"/>
      </rPr>
      <t>วันที่</t>
    </r>
  </si>
  <si>
    <t xml:space="preserve">  เดบิท         เงินสด</t>
  </si>
  <si>
    <t xml:space="preserve">                  เครดิต    เงินสด</t>
  </si>
  <si>
    <t>ธ. ธกส.        -  ออมทรัพย์ 291-2-49401-5</t>
  </si>
  <si>
    <t xml:space="preserve">  เดบิท  งบกลาง   </t>
  </si>
  <si>
    <t>เงินเกินบัญชี</t>
  </si>
  <si>
    <t>เบิกเกินรับคืน</t>
  </si>
  <si>
    <t xml:space="preserve">                              ผู้อนุมัติ</t>
  </si>
  <si>
    <t xml:space="preserve">                             บ/ชเงินรับฝาก   -  ภาษีหัก ณ  ที่จ่าย</t>
  </si>
  <si>
    <t>เงินอุดหนุนเฉพาะกิจ - เบี้ยยังชีพคนพิการ</t>
  </si>
  <si>
    <t xml:space="preserve">                        รายจ่ายค้างจ่าย</t>
  </si>
  <si>
    <t xml:space="preserve">                  เครดิต      ภาษีโรงเรือนและที่ดิน</t>
  </si>
  <si>
    <t xml:space="preserve">                               ค่าธรรมเนียมเกี่ยวกับการควบคุมอาคาร</t>
  </si>
  <si>
    <t>เงินอุดหนุนเฉพาะกิจ (สวัสดิการผู้สูงอายุ)</t>
  </si>
  <si>
    <t>เงินอุดหนุนเฉพาะกิจ(สวัสดิการผู้พิการ)</t>
  </si>
  <si>
    <t>เงินยืมเงินสะสม</t>
  </si>
  <si>
    <t>หัก</t>
  </si>
  <si>
    <t xml:space="preserve">                           รายจ่ายอื่น</t>
  </si>
  <si>
    <t>บัญชีเงินทุนโครงการเศรษฐกิจชุมชน</t>
  </si>
  <si>
    <t xml:space="preserve">                               ค่าธรรมเนียมอื่น</t>
  </si>
  <si>
    <t xml:space="preserve">                               เงินรางวัล</t>
  </si>
  <si>
    <t>0149</t>
  </si>
  <si>
    <t>(29) ค่าธรรมเนียมอื่นๆ</t>
  </si>
  <si>
    <t xml:space="preserve">     เงินสะสม</t>
  </si>
  <si>
    <t xml:space="preserve">     เงินอุดหนุนอุดหนุนทั่วไป - ไทยเข้มแข็ง</t>
  </si>
  <si>
    <t xml:space="preserve">     เงินอุดหนุนเฉพาะกิจ - เบี้ยยังชีพฯคนชรา</t>
  </si>
  <si>
    <t xml:space="preserve">     เงินอุดหนุนเฉพาะกิจ - เบี้ยยังชีพฯพิการ</t>
  </si>
  <si>
    <t xml:space="preserve">     เงินอุดหนุนเฉพาะกิจ -  ไทยเข้มแข็ง</t>
  </si>
  <si>
    <t xml:space="preserve">     รายจ่ายรอจ่าย</t>
  </si>
  <si>
    <t xml:space="preserve">     รายจ่ายค้างจ่าย</t>
  </si>
  <si>
    <t xml:space="preserve">     เงินเกินบัญชี</t>
  </si>
  <si>
    <t xml:space="preserve">     ลูกหนี้เงินยืมเงินสะสม</t>
  </si>
  <si>
    <t xml:space="preserve">     ลูกหนี้เงินยืมงบประมาณ</t>
  </si>
  <si>
    <t xml:space="preserve">                          -  เงินค้ำประกันสัญญา</t>
  </si>
  <si>
    <t xml:space="preserve">                          -  ภบท. 5 %</t>
  </si>
  <si>
    <t xml:space="preserve">                          -  ภบท. 6 %</t>
  </si>
  <si>
    <t xml:space="preserve">           เครดิต    บัญชีเงินฝากธนาคาร ธกส. - ออมทรัพย์</t>
  </si>
  <si>
    <t xml:space="preserve">                               ค่าปรับอื่น</t>
  </si>
  <si>
    <t xml:space="preserve">                               ค่าธรรมเนียมเก็บและขนมูลฝอย</t>
  </si>
  <si>
    <t>หัก  :    รายการกระทบยอดอื่น  ๆ</t>
  </si>
  <si>
    <r>
      <t xml:space="preserve">บวก : </t>
    </r>
    <r>
      <rPr>
        <sz val="14"/>
        <rFont val="TH SarabunPSK"/>
        <family val="2"/>
      </rPr>
      <t xml:space="preserve"> รายการจ่ายเช็คเนื่องจากธนาคารตัดบัญชีไม่ครบ</t>
    </r>
  </si>
  <si>
    <r>
      <t>บวก  :</t>
    </r>
    <r>
      <rPr>
        <sz val="14"/>
        <rFont val="TH SarabunPSK"/>
        <family val="2"/>
      </rPr>
      <t xml:space="preserve">   เงินฝากระหว่างทาง</t>
    </r>
  </si>
  <si>
    <t>เพียงวันที่    31  มีนาคม  2554</t>
  </si>
  <si>
    <t>906</t>
  </si>
  <si>
    <t>903</t>
  </si>
  <si>
    <t>905</t>
  </si>
  <si>
    <t>เงินอุดหนุนเฉพาะกิจ - สวัสดิการคนชรา</t>
  </si>
  <si>
    <t xml:space="preserve">                 -  กระแสรายวัน </t>
  </si>
  <si>
    <t xml:space="preserve">                    ธกส.      -  กระแสรายวัน</t>
  </si>
  <si>
    <t xml:space="preserve">     ลูกหนี้เศรษฐกิจชุมชน</t>
  </si>
  <si>
    <t xml:space="preserve">                        บัญชีรายรับ -  ค่าปรับผิดสัญญา</t>
  </si>
  <si>
    <t xml:space="preserve">                           ลูกหนี้-เงินทุนโครงการเศรษฐกิจชุมชน ม.6</t>
  </si>
  <si>
    <t>หัวหน้าส่วนการคลัง</t>
  </si>
  <si>
    <t xml:space="preserve">  ( นางสุภาภรณ์  การถาง)</t>
  </si>
  <si>
    <t xml:space="preserve">  (นางสุภาภรณ์  การถาง)</t>
  </si>
  <si>
    <t xml:space="preserve">               (   นางสุภาภรณ์  การถาง  )</t>
  </si>
  <si>
    <t xml:space="preserve">  ตำแหน่ง    หัวหน้าส่วนการคลัง</t>
  </si>
  <si>
    <t xml:space="preserve">                           เงินเดือน</t>
  </si>
  <si>
    <t xml:space="preserve">                           ดอกเบี้ยเงินทุนโครงการเศรษฐกิจชุมชน</t>
  </si>
  <si>
    <t xml:space="preserve">                               เงินอุดหนุนเฉพาะกิจ - โครงการครอบครัวไทยห่างไกลยาเสพติด</t>
  </si>
  <si>
    <t xml:space="preserve">  ( นางสุภาภรณ์  การถาง )</t>
  </si>
  <si>
    <t>(5) เงินอุดหนุนเฉพาะกิจ(อาหารเสริม(นม)</t>
  </si>
  <si>
    <t>(5) เงินอุดหนุนเฉพาะกิจ(โครงการครอบครัวไทยห่างไกลยาเสพติด)</t>
  </si>
  <si>
    <t>เงินอุดหนุนเฉพาะกิจ(ครอบครัวไทยห่างไกลยาฯ)</t>
  </si>
  <si>
    <t>ประจำปีงบประมาณ 2554</t>
  </si>
  <si>
    <t>879/2554</t>
  </si>
  <si>
    <t>878/2554</t>
  </si>
  <si>
    <t>877/2554</t>
  </si>
  <si>
    <t>876/2554</t>
  </si>
  <si>
    <t>ปีงบประมาณ     2554</t>
  </si>
  <si>
    <t>เบิกไม่ทันภายในปีงบประมาณ</t>
  </si>
  <si>
    <t>ดอกเบี้ยเงินทุนโครงการเศรษฐกิจชุมชน</t>
  </si>
  <si>
    <t>ประจำเดือน ตุลาคม  2554</t>
  </si>
  <si>
    <t xml:space="preserve">           เลขที่ …1..../...10....../...2555...</t>
  </si>
  <si>
    <t xml:space="preserve">   วันที่ ....…31....ตุลาคม...2554…...</t>
  </si>
  <si>
    <t xml:space="preserve">                                  รายการจากสมุดเงินสดรับ   ไปเข้าบัญชีแยกประเภทที่เกี่ยวข้อง   ประจำเดือน   ตุลาคม  2554</t>
  </si>
  <si>
    <t xml:space="preserve">                   เลขที่ …02.. /…10…... / …2555...</t>
  </si>
  <si>
    <t xml:space="preserve">                                  รายการจากสมุดเงินสดจ่าย   ไปเข้าบัญชีแยกประเภทที่เกี่ยวข้อง   ประจำเดือน   ตุลาคม   2554</t>
  </si>
  <si>
    <t xml:space="preserve">                 เลขที่ …03.. /…10…... / 2555….</t>
  </si>
  <si>
    <t xml:space="preserve">                                   รายการจากทะเบียนรายรับ   ไปเข้าบัญชีแยกประเภทที่เกี่ยวข้อง   ประจำเดือน    ตุลาคม   2554</t>
  </si>
  <si>
    <t xml:space="preserve">                     เลขที่ …01.../..10... /2555…….</t>
  </si>
  <si>
    <t xml:space="preserve">                                  โอนเปิดบัญชีปีงบประมาณ 2555</t>
  </si>
  <si>
    <r>
      <t xml:space="preserve">เดบิท </t>
    </r>
    <r>
      <rPr>
        <sz val="14"/>
        <rFont val="TH SarabunPSK"/>
        <family val="2"/>
      </rPr>
      <t xml:space="preserve"> เงินฝากธนาคารกรุงไทย-กระแสรายวัน 301-6-09587-4</t>
    </r>
  </si>
  <si>
    <r>
      <t xml:space="preserve">         </t>
    </r>
    <r>
      <rPr>
        <sz val="14"/>
        <rFont val="TH SarabunPSK"/>
        <family val="2"/>
      </rPr>
      <t>เงินฝากธนาคารกรุงไทย- ออมทรัพย์     301-6-09120-7</t>
    </r>
    <r>
      <rPr>
        <b/>
        <sz val="14"/>
        <rFont val="TH SarabunPSK"/>
        <family val="2"/>
      </rPr>
      <t xml:space="preserve">  </t>
    </r>
  </si>
  <si>
    <t xml:space="preserve">         เงินฝาก  ธกส. - ออมทรัพย์     291-2-49401-5  </t>
  </si>
  <si>
    <r>
      <t xml:space="preserve">                  </t>
    </r>
    <r>
      <rPr>
        <sz val="14"/>
        <rFont val="TH SarabunPSK"/>
        <family val="2"/>
      </rPr>
      <t xml:space="preserve">  ธกส. - ออมทรัพย์      291-2-56813-5</t>
    </r>
  </si>
  <si>
    <r>
      <t xml:space="preserve">                  </t>
    </r>
    <r>
      <rPr>
        <sz val="14"/>
        <rFont val="TH SarabunPSK"/>
        <family val="2"/>
      </rPr>
      <t xml:space="preserve">  ธกส. - ออมทรัพย์      291-2-59857-4</t>
    </r>
  </si>
  <si>
    <t>ลูกหนี้ -เงินทุนโครงการเศรษกิจชุมชน</t>
  </si>
  <si>
    <t>บัญชีรายได้ค้างรับ</t>
  </si>
  <si>
    <r>
      <t xml:space="preserve">เครดิต  </t>
    </r>
    <r>
      <rPr>
        <sz val="14"/>
        <rFont val="TH SarabunPSK"/>
        <family val="2"/>
      </rPr>
      <t>เงินรับฝาก</t>
    </r>
  </si>
  <si>
    <t xml:space="preserve">                             บัญชีรายจ่ายค้างจ่าย</t>
  </si>
  <si>
    <t xml:space="preserve">                              บัญชีรายจ่ายรอจ่าย</t>
  </si>
  <si>
    <t xml:space="preserve">                               เงินอุดหนุนค้างจ่าย</t>
  </si>
  <si>
    <t xml:space="preserve">             บัญชีเงินทุนโครงการเศรษกิจชุมชน</t>
  </si>
  <si>
    <t xml:space="preserve">              ดอกเบี้ยเงินทุนโครงการเศรษฐกิจชุมชน</t>
  </si>
  <si>
    <t xml:space="preserve">              เงินสะสม</t>
  </si>
  <si>
    <t xml:space="preserve">              เงินทุนสำรองเงินสะสม</t>
  </si>
  <si>
    <t>บัญชีเงินรับฝาก-ภาษีหัก ณ ที่จ่าย</t>
  </si>
  <si>
    <t>ณ   วันที่ 31  ตุลาคม 2554</t>
  </si>
  <si>
    <r>
      <t>ณ   วันที่  1  ตุลาคม</t>
    </r>
    <r>
      <rPr>
        <sz val="13"/>
        <rFont val="TH SarabunPSK"/>
        <family val="2"/>
      </rPr>
      <t xml:space="preserve"> </t>
    </r>
    <r>
      <rPr>
        <sz val="12"/>
        <rFont val="TH SarabunPSK"/>
        <family val="2"/>
      </rPr>
      <t xml:space="preserve"> 2554</t>
    </r>
  </si>
  <si>
    <t xml:space="preserve">                           เงินสะสม</t>
  </si>
  <si>
    <t xml:space="preserve"> ณ     วันที่    31   เดือน  ตุลาคม   พ.ศ.  2554</t>
  </si>
  <si>
    <t>ประจำเดือน ตุลาคม 2554</t>
  </si>
  <si>
    <t xml:space="preserve">                          ประจำเดือน ตุลาคม  พ.ศ.   2554</t>
  </si>
  <si>
    <t xml:space="preserve">  ปีงบประมาณ    2555</t>
  </si>
  <si>
    <t xml:space="preserve">                     วันที่ …31  ตุลาคม  2554.....</t>
  </si>
  <si>
    <r>
      <t>เดบิท   รายจ่ายอื่น</t>
    </r>
    <r>
      <rPr>
        <sz val="14"/>
        <rFont val="TH SarabunPSK"/>
        <family val="2"/>
      </rPr>
      <t xml:space="preserve"> </t>
    </r>
  </si>
  <si>
    <r>
      <t xml:space="preserve">เครดิต  </t>
    </r>
    <r>
      <rPr>
        <sz val="14"/>
        <rFont val="TH SarabunPSK"/>
        <family val="2"/>
      </rPr>
      <t>ลูกหนี้เงินยืมเงินสะสม</t>
    </r>
  </si>
  <si>
    <t xml:space="preserve">                     เลขที่ …02.../..10... /2555…….</t>
  </si>
  <si>
    <t>0994541</t>
  </si>
  <si>
    <t>0994547</t>
  </si>
  <si>
    <t xml:space="preserve">  ยอดคงเหลือตามรายงานธนาคาร  ณ  วันที่  31 ตุลาคม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</si>
  <si>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 31 ตุลาคม 2554</t>
    </r>
  </si>
  <si>
    <t>วันที่     31 ตุลาคม 2554</t>
  </si>
  <si>
    <t xml:space="preserve"> วันที่   31 ตุลาคม 2554</t>
  </si>
  <si>
    <t xml:space="preserve">  ยอดคงเหลือตามบัญชี    ณ   วันที่  31 ตุลาคม 2554</t>
  </si>
  <si>
    <t xml:space="preserve">  ยอดคงเหลือตามรายงานธนาคาร  ณ  วันที่ 31  ตุลาคม 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</si>
  <si>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 31  ตุลาคม   2554</t>
    </r>
  </si>
  <si>
    <t>วันที่  31  ตุลาคม  2554</t>
  </si>
  <si>
    <t xml:space="preserve">  ยอดคงเหลือตามรายงานธนาคาร  ณ  วันที่  31 ตุลาคม   2554</t>
  </si>
  <si>
    <t>วันที่     31  ตุลาคม 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</si>
  <si>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31  ตุลาคม   2554</t>
    </r>
  </si>
  <si>
    <t xml:space="preserve">  ยอดคงเหลือตามรายงานธนาคาร  ณ  วันที่     31  ตุลาคม   2554</t>
  </si>
  <si>
    <t xml:space="preserve">  ยอดคงเหลือตามบัญชี    ณ   วันที่ 31  ตุลาคม   2554</t>
  </si>
  <si>
    <t xml:space="preserve"> วันที่   31  ตุลาคม  2554</t>
  </si>
  <si>
    <t>ณ  วันที่     31  ตุลาคม   2554</t>
  </si>
  <si>
    <t>เงินสะสมยกมา ปี 54</t>
  </si>
  <si>
    <t>บวก</t>
  </si>
  <si>
    <t>รับคืนเบี้ยยังชีพคนชรา</t>
  </si>
  <si>
    <t>เงินค่าตอบแทนสมาชิกปี 2554(ตกเบิก)</t>
  </si>
  <si>
    <t>ประจำเดือน   ตุลาคม  2554</t>
  </si>
  <si>
    <t xml:space="preserve"> -ค่าตอบแทนสมาชิก ปี 2554(ตกเบิก)</t>
  </si>
  <si>
    <t xml:space="preserve"> -เงินเดือนผู้บริหาร ปี 2554(ตกเบิก)</t>
  </si>
  <si>
    <t xml:space="preserve"> -เงินเดือนเลขานุการนายก ปี 2554(ตกเบิก)</t>
  </si>
  <si>
    <t>เบิกจ่ายตามฎีกาที่ 004/55</t>
  </si>
  <si>
    <t>ลำดับ</t>
  </si>
  <si>
    <t>จำนวนเงินตาม</t>
  </si>
  <si>
    <t>ใบอนุมัติประจำงวด</t>
  </si>
  <si>
    <t xml:space="preserve">  1.  เงินอุดหนุนเฉพาะกิจ -เบี้ยยังชีพคนชรา(ปี54)</t>
  </si>
  <si>
    <t xml:space="preserve">  2.  เงินอุดหนุนเฉพาะกิจ -เบี้ยยังชีพคนพิการ(ปี54)</t>
  </si>
  <si>
    <t xml:space="preserve">                 ส่งใช้เงินยืมเงินสะสมเบี้ยยังชีพผู้ป่วยเอดส์ ตามสัญญายืมเงินเลขที่ 1/2555       </t>
  </si>
  <si>
    <r>
      <t xml:space="preserve">  3.  เงินอุดหนุนเฉพาะกิจ -</t>
    </r>
    <r>
      <rPr>
        <sz val="12"/>
        <rFont val="TH SarabunPSK"/>
        <family val="2"/>
      </rPr>
      <t>ศูนย์พัฒนาครอบครัวอบต.เมืองนาท (ศพค.)</t>
    </r>
  </si>
  <si>
    <t>รายละเอียด ประกอบงบทดลองและรายงานรับ-จ่ายเงินสด</t>
  </si>
  <si>
    <t>ภาษีหัก ณ ที่จ่าย</t>
  </si>
  <si>
    <t>ค่าใช้จ่าย ภบท 5 %</t>
  </si>
  <si>
    <t>ค่าใช้จ่าย ภบท 6 %</t>
  </si>
  <si>
    <t>เงินค้ำประกันสัญญา (โครงการไทยเข้มแข็ง)</t>
  </si>
  <si>
    <t>รับ</t>
  </si>
  <si>
    <t>จ่าย</t>
  </si>
  <si>
    <t>ยกมา</t>
  </si>
  <si>
    <r>
      <rPr>
        <u val="single"/>
        <sz val="14"/>
        <rFont val="TH SarabunPSK"/>
        <family val="2"/>
      </rPr>
      <t>เงินรับฝาก</t>
    </r>
    <r>
      <rPr>
        <sz val="14"/>
        <rFont val="TH SarabunPSK"/>
        <family val="2"/>
      </rPr>
      <t xml:space="preserve">  (หมายเหตุ 2)</t>
    </r>
  </si>
  <si>
    <t>วันที่   31  ตุลาคม  2554</t>
  </si>
  <si>
    <t>เงินรับฝาก  (หมายเหตุ2)</t>
  </si>
  <si>
    <t xml:space="preserve">     เงินรับฝาก (หมายเหตุ 1)</t>
  </si>
  <si>
    <t xml:space="preserve">                     วันที่ … 31 ตุลาคม   2554.....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</si>
</sst>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000"/>
    <numFmt numFmtId="200" formatCode="00000"/>
    <numFmt numFmtId="201" formatCode="000"/>
    <numFmt numFmtId="202" formatCode="00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_-* #,##0_-;\-* #,##0_-;_-* &quot;-&quot;??_-;_-@_-"/>
    <numFmt numFmtId="207" formatCode="_-* #,##0.0_-;\-* #,##0.0_-;_-* &quot;-&quot;??_-;_-@_-"/>
    <numFmt numFmtId="208" formatCode="\(@\)"/>
    <numFmt numFmtId="209" formatCode="0.0"/>
    <numFmt numFmtId="210" formatCode="0.000"/>
    <numFmt numFmtId="211" formatCode="[$-41E]d\ mmmm\ yyyy"/>
    <numFmt numFmtId="212" formatCode="[$-107041E]d\ mmm\ yy;@"/>
    <numFmt numFmtId="213" formatCode="[$€-2]\ #,##0.00_);[Red]\([$€-2]\ #,##0.00\)"/>
    <numFmt numFmtId="214" formatCode="[$-1070000]d/mm/yyyy;@"/>
    <numFmt numFmtId="215" formatCode="[$-D01041E]d\ mmmm\ yyyy;@"/>
    <numFmt numFmtId="216" formatCode="[$-F800]dddd\,\ mmmm\ dd\,\ yyyy"/>
    <numFmt numFmtId="217" formatCode="mmm\-yyyy"/>
    <numFmt numFmtId="218" formatCode="_-* #,##0.000_-;\-* #,##0.000_-;_-* &quot;-&quot;??_-;_-@_-"/>
    <numFmt numFmtId="219" formatCode="_-* #,##0.0000_-;\-* #,##0.0000_-;_-* &quot;-&quot;??_-;_-@_-"/>
    <numFmt numFmtId="220" formatCode="_-* #,##0.0000_-;\-* #,##0.0000_-;_-* &quot;-&quot;????_-;_-@_-"/>
    <numFmt numFmtId="221" formatCode="&quot;S&quot;#,##0_);\(&quot;S&quot;#,##0\)"/>
    <numFmt numFmtId="222" formatCode="&quot;S&quot;#,##0_);[Red]\(&quot;S&quot;#,##0\)"/>
    <numFmt numFmtId="223" formatCode="&quot;S&quot;#,##0.00_);\(&quot;S&quot;#,##0.00\)"/>
    <numFmt numFmtId="224" formatCode="&quot;S&quot;#,##0.00_);[Red]\(&quot;S&quot;#,##0.00\)"/>
    <numFmt numFmtId="225" formatCode="_(&quot;S&quot;* #,##0_);_(&quot;S&quot;* \(#,##0\);_(&quot;S&quot;* &quot;-&quot;_);_(@_)"/>
    <numFmt numFmtId="226" formatCode="_(&quot;S&quot;* #,##0.00_);_(&quot;S&quot;* \(#,##0.00\);_(&quot;S&quot;* &quot;-&quot;??_);_(@_)"/>
    <numFmt numFmtId="227" formatCode="t&quot;S&quot;#,##0_);\(t&quot;S&quot;#,##0\)"/>
    <numFmt numFmtId="228" formatCode="t&quot;S&quot;#,##0_);[Red]\(t&quot;S&quot;#,##0\)"/>
    <numFmt numFmtId="229" formatCode="t&quot;S&quot;#,##0.00_);\(t&quot;S&quot;#,##0.00\)"/>
    <numFmt numFmtId="230" formatCode="t&quot;S&quot;#,##0.00_);[Red]\(t&quot;S&quot;#,##0.00\)"/>
    <numFmt numFmtId="231" formatCode="#,##0.0"/>
  </numFmts>
  <fonts count="61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u val="single"/>
      <sz val="13"/>
      <name val="TH SarabunPSK"/>
      <family val="2"/>
    </font>
    <font>
      <b/>
      <sz val="13"/>
      <name val="TH SarabunPSK"/>
      <family val="2"/>
    </font>
    <font>
      <u val="single"/>
      <sz val="14"/>
      <name val="TH SarabunPSK"/>
      <family val="2"/>
    </font>
    <font>
      <sz val="14"/>
      <color indexed="61"/>
      <name val="TH SarabunPSK"/>
      <family val="2"/>
    </font>
    <font>
      <b/>
      <i/>
      <sz val="14"/>
      <name val="TH SarabunPSK"/>
      <family val="2"/>
    </font>
    <font>
      <sz val="14"/>
      <color indexed="10"/>
      <name val="TH SarabunPSK"/>
      <family val="2"/>
    </font>
    <font>
      <b/>
      <sz val="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0"/>
    </font>
    <font>
      <sz val="12"/>
      <color indexed="8"/>
      <name val="TH SarabunPSK"/>
      <family val="0"/>
    </font>
    <font>
      <sz val="10"/>
      <color indexed="8"/>
      <name val="TH SarabunPSK"/>
      <family val="0"/>
    </font>
    <font>
      <sz val="14"/>
      <color indexed="8"/>
      <name val="Angsana New"/>
      <family val="0"/>
    </font>
    <font>
      <sz val="13"/>
      <color indexed="8"/>
      <name val="Angsana New"/>
      <family val="0"/>
    </font>
    <font>
      <sz val="10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01" fontId="4" fillId="0" borderId="13" xfId="0" applyNumberFormat="1" applyFont="1" applyBorder="1" applyAlignment="1">
      <alignment horizontal="center"/>
    </xf>
    <xf numFmtId="43" fontId="4" fillId="0" borderId="13" xfId="38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3" fontId="4" fillId="0" borderId="14" xfId="38" applyFont="1" applyBorder="1" applyAlignment="1">
      <alignment/>
    </xf>
    <xf numFmtId="43" fontId="4" fillId="0" borderId="13" xfId="38" applyFont="1" applyBorder="1" applyAlignment="1">
      <alignment/>
    </xf>
    <xf numFmtId="201" fontId="4" fillId="0" borderId="13" xfId="0" applyNumberFormat="1" applyFont="1" applyFill="1" applyBorder="1" applyAlignment="1">
      <alignment horizontal="center"/>
    </xf>
    <xf numFmtId="43" fontId="4" fillId="0" borderId="0" xfId="38" applyFont="1" applyAlignment="1">
      <alignment/>
    </xf>
    <xf numFmtId="43" fontId="4" fillId="0" borderId="14" xfId="38" applyFont="1" applyFill="1" applyBorder="1" applyAlignment="1">
      <alignment/>
    </xf>
    <xf numFmtId="43" fontId="6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4" fillId="0" borderId="17" xfId="0" applyFont="1" applyBorder="1" applyAlignment="1">
      <alignment/>
    </xf>
    <xf numFmtId="201" fontId="4" fillId="0" borderId="18" xfId="0" applyNumberFormat="1" applyFont="1" applyBorder="1" applyAlignment="1">
      <alignment horizontal="center"/>
    </xf>
    <xf numFmtId="43" fontId="4" fillId="0" borderId="18" xfId="38" applyFont="1" applyBorder="1" applyAlignment="1">
      <alignment/>
    </xf>
    <xf numFmtId="43" fontId="4" fillId="0" borderId="19" xfId="38" applyFont="1" applyBorder="1" applyAlignment="1">
      <alignment/>
    </xf>
    <xf numFmtId="0" fontId="6" fillId="0" borderId="2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201" fontId="8" fillId="0" borderId="13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3" fontId="8" fillId="0" borderId="13" xfId="38" applyFont="1" applyBorder="1" applyAlignment="1">
      <alignment/>
    </xf>
    <xf numFmtId="43" fontId="8" fillId="0" borderId="14" xfId="38" applyFont="1" applyBorder="1" applyAlignment="1">
      <alignment/>
    </xf>
    <xf numFmtId="0" fontId="8" fillId="0" borderId="0" xfId="0" applyFont="1" applyBorder="1" applyAlignment="1">
      <alignment horizontal="left" indent="3"/>
    </xf>
    <xf numFmtId="0" fontId="8" fillId="0" borderId="21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3" fontId="8" fillId="0" borderId="0" xfId="38" applyFont="1" applyBorder="1" applyAlignment="1">
      <alignment/>
    </xf>
    <xf numFmtId="43" fontId="8" fillId="0" borderId="15" xfId="38" applyFont="1" applyBorder="1" applyAlignment="1">
      <alignment/>
    </xf>
    <xf numFmtId="43" fontId="8" fillId="0" borderId="23" xfId="38" applyFont="1" applyBorder="1" applyAlignment="1">
      <alignment/>
    </xf>
    <xf numFmtId="0" fontId="8" fillId="0" borderId="17" xfId="0" applyFont="1" applyBorder="1" applyAlignment="1">
      <alignment/>
    </xf>
    <xf numFmtId="201" fontId="8" fillId="0" borderId="18" xfId="0" applyNumberFormat="1" applyFont="1" applyBorder="1" applyAlignment="1">
      <alignment horizontal="center"/>
    </xf>
    <xf numFmtId="43" fontId="8" fillId="0" borderId="18" xfId="38" applyFont="1" applyBorder="1" applyAlignment="1">
      <alignment/>
    </xf>
    <xf numFmtId="43" fontId="8" fillId="0" borderId="17" xfId="38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5" fontId="8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201" fontId="8" fillId="0" borderId="24" xfId="0" applyNumberFormat="1" applyFont="1" applyBorder="1" applyAlignment="1">
      <alignment horizontal="center"/>
    </xf>
    <xf numFmtId="43" fontId="8" fillId="0" borderId="25" xfId="38" applyFont="1" applyBorder="1" applyAlignment="1">
      <alignment/>
    </xf>
    <xf numFmtId="0" fontId="8" fillId="0" borderId="0" xfId="0" applyFont="1" applyBorder="1" applyAlignment="1">
      <alignment/>
    </xf>
    <xf numFmtId="199" fontId="8" fillId="0" borderId="13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3" fontId="8" fillId="0" borderId="0" xfId="38" applyFont="1" applyFill="1" applyBorder="1" applyAlignment="1">
      <alignment/>
    </xf>
    <xf numFmtId="43" fontId="9" fillId="0" borderId="23" xfId="38" applyFont="1" applyFill="1" applyBorder="1" applyAlignment="1">
      <alignment/>
    </xf>
    <xf numFmtId="43" fontId="9" fillId="0" borderId="16" xfId="38" applyFont="1" applyFill="1" applyBorder="1" applyAlignment="1">
      <alignment/>
    </xf>
    <xf numFmtId="0" fontId="6" fillId="0" borderId="14" xfId="0" applyFont="1" applyBorder="1" applyAlignment="1">
      <alignment horizontal="left" indent="3"/>
    </xf>
    <xf numFmtId="201" fontId="4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indent="6"/>
    </xf>
    <xf numFmtId="0" fontId="4" fillId="0" borderId="14" xfId="0" applyFont="1" applyBorder="1" applyAlignment="1">
      <alignment horizontal="left" indent="6"/>
    </xf>
    <xf numFmtId="43" fontId="4" fillId="0" borderId="26" xfId="3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7" xfId="0" applyFont="1" applyBorder="1" applyAlignment="1">
      <alignment/>
    </xf>
    <xf numFmtId="201" fontId="4" fillId="0" borderId="27" xfId="0" applyNumberFormat="1" applyFont="1" applyBorder="1" applyAlignment="1">
      <alignment horizontal="center"/>
    </xf>
    <xf numFmtId="0" fontId="6" fillId="0" borderId="0" xfId="0" applyFont="1" applyAlignment="1">
      <alignment/>
    </xf>
    <xf numFmtId="43" fontId="4" fillId="0" borderId="15" xfId="38" applyFont="1" applyBorder="1" applyAlignment="1">
      <alignment/>
    </xf>
    <xf numFmtId="43" fontId="8" fillId="0" borderId="0" xfId="38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3" xfId="0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43" fontId="8" fillId="0" borderId="13" xfId="38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3" fontId="8" fillId="0" borderId="13" xfId="38" applyFont="1" applyFill="1" applyBorder="1" applyAlignment="1">
      <alignment/>
    </xf>
    <xf numFmtId="43" fontId="8" fillId="0" borderId="0" xfId="0" applyNumberFormat="1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 horizontal="center"/>
    </xf>
    <xf numFmtId="43" fontId="8" fillId="0" borderId="18" xfId="38" applyFont="1" applyFill="1" applyBorder="1" applyAlignment="1">
      <alignment horizontal="center"/>
    </xf>
    <xf numFmtId="43" fontId="8" fillId="0" borderId="18" xfId="38" applyFont="1" applyFill="1" applyBorder="1" applyAlignment="1">
      <alignment/>
    </xf>
    <xf numFmtId="0" fontId="8" fillId="0" borderId="21" xfId="0" applyFont="1" applyBorder="1" applyAlignment="1">
      <alignment horizontal="center"/>
    </xf>
    <xf numFmtId="43" fontId="9" fillId="0" borderId="26" xfId="38" applyFont="1" applyFill="1" applyBorder="1" applyAlignment="1">
      <alignment/>
    </xf>
    <xf numFmtId="43" fontId="8" fillId="0" borderId="0" xfId="38" applyFont="1" applyBorder="1" applyAlignment="1">
      <alignment/>
    </xf>
    <xf numFmtId="0" fontId="8" fillId="0" borderId="0" xfId="0" applyFont="1" applyBorder="1" applyAlignment="1">
      <alignment horizontal="center"/>
    </xf>
    <xf numFmtId="201" fontId="8" fillId="0" borderId="0" xfId="0" applyNumberFormat="1" applyFont="1" applyBorder="1" applyAlignment="1">
      <alignment horizontal="center"/>
    </xf>
    <xf numFmtId="43" fontId="8" fillId="0" borderId="0" xfId="38" applyFont="1" applyFill="1" applyBorder="1" applyAlignment="1">
      <alignment horizontal="center"/>
    </xf>
    <xf numFmtId="43" fontId="8" fillId="0" borderId="0" xfId="38" applyFont="1" applyFill="1" applyBorder="1" applyAlignment="1">
      <alignment/>
    </xf>
    <xf numFmtId="43" fontId="9" fillId="0" borderId="0" xfId="38" applyFont="1" applyFill="1" applyBorder="1" applyAlignment="1">
      <alignment/>
    </xf>
    <xf numFmtId="43" fontId="9" fillId="0" borderId="0" xfId="38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0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6" xfId="0" applyFont="1" applyBorder="1" applyAlignment="1">
      <alignment horizontal="center"/>
    </xf>
    <xf numFmtId="43" fontId="12" fillId="0" borderId="14" xfId="38" applyFont="1" applyBorder="1" applyAlignment="1">
      <alignment/>
    </xf>
    <xf numFmtId="43" fontId="12" fillId="0" borderId="29" xfId="38" applyFont="1" applyBorder="1" applyAlignment="1">
      <alignment/>
    </xf>
    <xf numFmtId="43" fontId="12" fillId="0" borderId="13" xfId="38" applyFont="1" applyBorder="1" applyAlignment="1">
      <alignment/>
    </xf>
    <xf numFmtId="0" fontId="14" fillId="0" borderId="0" xfId="0" applyFont="1" applyAlignment="1">
      <alignment/>
    </xf>
    <xf numFmtId="199" fontId="12" fillId="0" borderId="13" xfId="0" applyNumberFormat="1" applyFont="1" applyBorder="1" applyAlignment="1">
      <alignment horizontal="center"/>
    </xf>
    <xf numFmtId="43" fontId="12" fillId="0" borderId="13" xfId="38" applyFont="1" applyBorder="1" applyAlignment="1">
      <alignment horizontal="right"/>
    </xf>
    <xf numFmtId="43" fontId="12" fillId="0" borderId="14" xfId="38" applyFont="1" applyBorder="1" applyAlignment="1">
      <alignment horizontal="center"/>
    </xf>
    <xf numFmtId="43" fontId="12" fillId="0" borderId="16" xfId="38" applyFont="1" applyBorder="1" applyAlignment="1">
      <alignment/>
    </xf>
    <xf numFmtId="43" fontId="12" fillId="0" borderId="15" xfId="38" applyFont="1" applyBorder="1" applyAlignment="1">
      <alignment/>
    </xf>
    <xf numFmtId="43" fontId="12" fillId="0" borderId="31" xfId="38" applyFont="1" applyBorder="1" applyAlignment="1">
      <alignment/>
    </xf>
    <xf numFmtId="43" fontId="12" fillId="0" borderId="0" xfId="38" applyFont="1" applyBorder="1" applyAlignment="1">
      <alignment/>
    </xf>
    <xf numFmtId="200" fontId="8" fillId="0" borderId="12" xfId="0" applyNumberFormat="1" applyFont="1" applyFill="1" applyBorder="1" applyAlignment="1">
      <alignment horizontal="center"/>
    </xf>
    <xf numFmtId="43" fontId="12" fillId="0" borderId="21" xfId="38" applyFont="1" applyBorder="1" applyAlignment="1">
      <alignment/>
    </xf>
    <xf numFmtId="201" fontId="12" fillId="0" borderId="13" xfId="0" applyNumberFormat="1" applyFont="1" applyBorder="1" applyAlignment="1">
      <alignment horizontal="center"/>
    </xf>
    <xf numFmtId="43" fontId="12" fillId="0" borderId="11" xfId="38" applyFont="1" applyBorder="1" applyAlignment="1">
      <alignment/>
    </xf>
    <xf numFmtId="199" fontId="12" fillId="0" borderId="18" xfId="0" applyNumberFormat="1" applyFont="1" applyBorder="1" applyAlignment="1">
      <alignment horizontal="center"/>
    </xf>
    <xf numFmtId="199" fontId="12" fillId="0" borderId="0" xfId="0" applyNumberFormat="1" applyFont="1" applyBorder="1" applyAlignment="1">
      <alignment horizontal="center"/>
    </xf>
    <xf numFmtId="0" fontId="12" fillId="0" borderId="32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0" xfId="0" applyFont="1" applyBorder="1" applyAlignment="1">
      <alignment/>
    </xf>
    <xf numFmtId="43" fontId="12" fillId="0" borderId="14" xfId="38" applyFont="1" applyFill="1" applyBorder="1" applyAlignment="1">
      <alignment/>
    </xf>
    <xf numFmtId="43" fontId="12" fillId="0" borderId="13" xfId="38" applyFont="1" applyFill="1" applyBorder="1" applyAlignment="1">
      <alignment/>
    </xf>
    <xf numFmtId="0" fontId="12" fillId="0" borderId="0" xfId="0" applyFont="1" applyFill="1" applyAlignment="1">
      <alignment/>
    </xf>
    <xf numFmtId="201" fontId="12" fillId="0" borderId="13" xfId="0" applyNumberFormat="1" applyFont="1" applyFill="1" applyBorder="1" applyAlignment="1">
      <alignment horizontal="center"/>
    </xf>
    <xf numFmtId="43" fontId="12" fillId="0" borderId="0" xfId="38" applyFont="1" applyFill="1" applyBorder="1" applyAlignment="1">
      <alignment/>
    </xf>
    <xf numFmtId="43" fontId="12" fillId="0" borderId="0" xfId="0" applyNumberFormat="1" applyFont="1" applyAlignment="1">
      <alignment/>
    </xf>
    <xf numFmtId="43" fontId="12" fillId="0" borderId="0" xfId="38" applyFont="1" applyAlignment="1">
      <alignment/>
    </xf>
    <xf numFmtId="43" fontId="12" fillId="0" borderId="15" xfId="38" applyFont="1" applyFill="1" applyBorder="1" applyAlignment="1">
      <alignment/>
    </xf>
    <xf numFmtId="0" fontId="12" fillId="0" borderId="0" xfId="0" applyFont="1" applyAlignment="1">
      <alignment horizontal="left"/>
    </xf>
    <xf numFmtId="0" fontId="12" fillId="0" borderId="21" xfId="0" applyFont="1" applyBorder="1" applyAlignment="1">
      <alignment horizontal="center"/>
    </xf>
    <xf numFmtId="43" fontId="12" fillId="0" borderId="13" xfId="38" applyFont="1" applyFill="1" applyBorder="1" applyAlignment="1">
      <alignment horizontal="center"/>
    </xf>
    <xf numFmtId="0" fontId="12" fillId="0" borderId="0" xfId="0" applyFont="1" applyAlignment="1">
      <alignment horizontal="left" indent="1"/>
    </xf>
    <xf numFmtId="43" fontId="12" fillId="0" borderId="21" xfId="0" applyNumberFormat="1" applyFont="1" applyBorder="1" applyAlignment="1">
      <alignment horizontal="center"/>
    </xf>
    <xf numFmtId="43" fontId="12" fillId="0" borderId="13" xfId="38" applyFont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0" xfId="0" applyFont="1" applyFill="1" applyAlignment="1">
      <alignment horizontal="left" indent="1"/>
    </xf>
    <xf numFmtId="201" fontId="12" fillId="0" borderId="18" xfId="0" applyNumberFormat="1" applyFont="1" applyFill="1" applyBorder="1" applyAlignment="1">
      <alignment horizontal="center"/>
    </xf>
    <xf numFmtId="43" fontId="12" fillId="0" borderId="11" xfId="38" applyFont="1" applyFill="1" applyBorder="1" applyAlignment="1">
      <alignment/>
    </xf>
    <xf numFmtId="0" fontId="12" fillId="0" borderId="21" xfId="0" applyFont="1" applyFill="1" applyBorder="1" applyAlignment="1">
      <alignment/>
    </xf>
    <xf numFmtId="43" fontId="12" fillId="0" borderId="10" xfId="38" applyFont="1" applyFill="1" applyBorder="1" applyAlignment="1">
      <alignment/>
    </xf>
    <xf numFmtId="0" fontId="12" fillId="0" borderId="0" xfId="0" applyFont="1" applyAlignment="1">
      <alignment/>
    </xf>
    <xf numFmtId="43" fontId="12" fillId="0" borderId="10" xfId="38" applyFont="1" applyBorder="1" applyAlignment="1">
      <alignment/>
    </xf>
    <xf numFmtId="0" fontId="12" fillId="0" borderId="0" xfId="0" applyFont="1" applyAlignment="1">
      <alignment horizontal="center"/>
    </xf>
    <xf numFmtId="43" fontId="12" fillId="0" borderId="24" xfId="38" applyFont="1" applyBorder="1" applyAlignment="1">
      <alignment/>
    </xf>
    <xf numFmtId="0" fontId="12" fillId="0" borderId="18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201" fontId="12" fillId="0" borderId="11" xfId="0" applyNumberFormat="1" applyFont="1" applyBorder="1" applyAlignment="1">
      <alignment horizontal="center"/>
    </xf>
    <xf numFmtId="43" fontId="12" fillId="0" borderId="11" xfId="38" applyFont="1" applyBorder="1" applyAlignment="1">
      <alignment horizontal="center"/>
    </xf>
    <xf numFmtId="43" fontId="12" fillId="0" borderId="11" xfId="38" applyFont="1" applyFill="1" applyBorder="1" applyAlignment="1">
      <alignment horizontal="center"/>
    </xf>
    <xf numFmtId="0" fontId="12" fillId="0" borderId="18" xfId="0" applyFont="1" applyBorder="1" applyAlignment="1">
      <alignment horizontal="left"/>
    </xf>
    <xf numFmtId="201" fontId="12" fillId="0" borderId="18" xfId="0" applyNumberFormat="1" applyFont="1" applyBorder="1" applyAlignment="1">
      <alignment horizontal="center"/>
    </xf>
    <xf numFmtId="43" fontId="12" fillId="0" borderId="18" xfId="38" applyFont="1" applyBorder="1" applyAlignment="1">
      <alignment/>
    </xf>
    <xf numFmtId="43" fontId="12" fillId="0" borderId="18" xfId="38" applyFont="1" applyFill="1" applyBorder="1" applyAlignment="1">
      <alignment/>
    </xf>
    <xf numFmtId="0" fontId="12" fillId="0" borderId="11" xfId="0" applyFont="1" applyBorder="1" applyAlignment="1">
      <alignment/>
    </xf>
    <xf numFmtId="43" fontId="12" fillId="0" borderId="24" xfId="38" applyFont="1" applyFill="1" applyBorder="1" applyAlignment="1">
      <alignment/>
    </xf>
    <xf numFmtId="201" fontId="1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5" fillId="0" borderId="33" xfId="0" applyFont="1" applyBorder="1" applyAlignment="1">
      <alignment/>
    </xf>
    <xf numFmtId="49" fontId="12" fillId="0" borderId="33" xfId="0" applyNumberFormat="1" applyFont="1" applyBorder="1" applyAlignment="1">
      <alignment horizontal="center"/>
    </xf>
    <xf numFmtId="0" fontId="12" fillId="0" borderId="34" xfId="0" applyFont="1" applyBorder="1" applyAlignment="1">
      <alignment/>
    </xf>
    <xf numFmtId="49" fontId="12" fillId="0" borderId="34" xfId="0" applyNumberFormat="1" applyFont="1" applyBorder="1" applyAlignment="1">
      <alignment horizontal="center"/>
    </xf>
    <xf numFmtId="0" fontId="12" fillId="0" borderId="35" xfId="0" applyFont="1" applyBorder="1" applyAlignment="1">
      <alignment/>
    </xf>
    <xf numFmtId="49" fontId="12" fillId="0" borderId="35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33" xfId="0" applyFont="1" applyBorder="1" applyAlignment="1">
      <alignment horizontal="left"/>
    </xf>
    <xf numFmtId="43" fontId="12" fillId="0" borderId="34" xfId="38" applyFont="1" applyBorder="1" applyAlignment="1">
      <alignment horizontal="justify"/>
    </xf>
    <xf numFmtId="43" fontId="12" fillId="0" borderId="35" xfId="38" applyFont="1" applyBorder="1" applyAlignment="1">
      <alignment horizontal="justify"/>
    </xf>
    <xf numFmtId="0" fontId="15" fillId="0" borderId="18" xfId="0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3" fontId="4" fillId="0" borderId="0" xfId="0" applyNumberFormat="1" applyFont="1" applyAlignment="1">
      <alignment/>
    </xf>
    <xf numFmtId="43" fontId="6" fillId="0" borderId="0" xfId="38" applyFont="1" applyBorder="1" applyAlignment="1">
      <alignment/>
    </xf>
    <xf numFmtId="43" fontId="4" fillId="0" borderId="28" xfId="38" applyFont="1" applyBorder="1" applyAlignment="1">
      <alignment/>
    </xf>
    <xf numFmtId="43" fontId="4" fillId="0" borderId="0" xfId="38" applyFont="1" applyBorder="1" applyAlignment="1">
      <alignment/>
    </xf>
    <xf numFmtId="43" fontId="4" fillId="0" borderId="17" xfId="38" applyFont="1" applyBorder="1" applyAlignment="1">
      <alignment/>
    </xf>
    <xf numFmtId="0" fontId="4" fillId="0" borderId="36" xfId="0" applyFont="1" applyBorder="1" applyAlignment="1">
      <alignment/>
    </xf>
    <xf numFmtId="43" fontId="4" fillId="0" borderId="36" xfId="38" applyFont="1" applyBorder="1" applyAlignment="1">
      <alignment/>
    </xf>
    <xf numFmtId="0" fontId="4" fillId="0" borderId="37" xfId="0" applyFont="1" applyBorder="1" applyAlignment="1">
      <alignment/>
    </xf>
    <xf numFmtId="43" fontId="4" fillId="0" borderId="37" xfId="38" applyFont="1" applyBorder="1" applyAlignment="1">
      <alignment/>
    </xf>
    <xf numFmtId="0" fontId="6" fillId="33" borderId="0" xfId="0" applyFont="1" applyFill="1" applyAlignment="1">
      <alignment/>
    </xf>
    <xf numFmtId="43" fontId="6" fillId="33" borderId="0" xfId="38" applyFont="1" applyFill="1" applyAlignment="1">
      <alignment/>
    </xf>
    <xf numFmtId="43" fontId="6" fillId="33" borderId="38" xfId="38" applyFont="1" applyFill="1" applyBorder="1" applyAlignment="1">
      <alignment/>
    </xf>
    <xf numFmtId="43" fontId="6" fillId="0" borderId="14" xfId="38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5" xfId="0" applyFont="1" applyBorder="1" applyAlignment="1">
      <alignment/>
    </xf>
    <xf numFmtId="43" fontId="6" fillId="0" borderId="0" xfId="38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3" fontId="16" fillId="0" borderId="0" xfId="38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43" fontId="16" fillId="0" borderId="0" xfId="38" applyFont="1" applyAlignment="1">
      <alignment horizontal="right"/>
    </xf>
    <xf numFmtId="49" fontId="4" fillId="0" borderId="0" xfId="0" applyNumberFormat="1" applyFont="1" applyAlignment="1">
      <alignment horizontal="center"/>
    </xf>
    <xf numFmtId="43" fontId="4" fillId="0" borderId="0" xfId="38" applyFont="1" applyAlignment="1">
      <alignment horizontal="right"/>
    </xf>
    <xf numFmtId="43" fontId="4" fillId="0" borderId="0" xfId="38" applyFont="1" applyAlignment="1">
      <alignment horizontal="center"/>
    </xf>
    <xf numFmtId="49" fontId="6" fillId="0" borderId="0" xfId="38" applyNumberFormat="1" applyFont="1" applyAlignment="1">
      <alignment/>
    </xf>
    <xf numFmtId="43" fontId="6" fillId="0" borderId="0" xfId="38" applyFont="1" applyAlignment="1">
      <alignment/>
    </xf>
    <xf numFmtId="43" fontId="4" fillId="0" borderId="17" xfId="0" applyNumberFormat="1" applyFont="1" applyBorder="1" applyAlignment="1">
      <alignment/>
    </xf>
    <xf numFmtId="43" fontId="4" fillId="0" borderId="20" xfId="38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43" fontId="13" fillId="0" borderId="0" xfId="38" applyFont="1" applyBorder="1" applyAlignment="1">
      <alignment/>
    </xf>
    <xf numFmtId="43" fontId="13" fillId="0" borderId="0" xfId="38" applyFont="1" applyAlignment="1">
      <alignment/>
    </xf>
    <xf numFmtId="0" fontId="17" fillId="0" borderId="0" xfId="0" applyFont="1" applyAlignment="1">
      <alignment/>
    </xf>
    <xf numFmtId="43" fontId="17" fillId="0" borderId="0" xfId="38" applyFont="1" applyAlignment="1">
      <alignment/>
    </xf>
    <xf numFmtId="0" fontId="4" fillId="0" borderId="0" xfId="0" applyFont="1" applyAlignment="1">
      <alignment horizontal="left"/>
    </xf>
    <xf numFmtId="49" fontId="17" fillId="0" borderId="0" xfId="0" applyNumberFormat="1" applyFont="1" applyAlignment="1">
      <alignment horizontal="center"/>
    </xf>
    <xf numFmtId="0" fontId="17" fillId="0" borderId="14" xfId="0" applyFont="1" applyBorder="1" applyAlignment="1">
      <alignment/>
    </xf>
    <xf numFmtId="43" fontId="17" fillId="0" borderId="0" xfId="38" applyFont="1" applyAlignment="1">
      <alignment horizontal="center"/>
    </xf>
    <xf numFmtId="0" fontId="4" fillId="0" borderId="0" xfId="0" applyFont="1" applyAlignment="1">
      <alignment/>
    </xf>
    <xf numFmtId="43" fontId="4" fillId="0" borderId="11" xfId="38" applyFont="1" applyBorder="1" applyAlignment="1">
      <alignment horizontal="center"/>
    </xf>
    <xf numFmtId="0" fontId="4" fillId="0" borderId="11" xfId="0" applyFont="1" applyBorder="1" applyAlignment="1">
      <alignment/>
    </xf>
    <xf numFmtId="43" fontId="4" fillId="0" borderId="11" xfId="38" applyFont="1" applyBorder="1" applyAlignment="1">
      <alignment/>
    </xf>
    <xf numFmtId="0" fontId="4" fillId="0" borderId="20" xfId="0" applyFont="1" applyBorder="1" applyAlignment="1">
      <alignment horizontal="center"/>
    </xf>
    <xf numFmtId="43" fontId="4" fillId="0" borderId="10" xfId="38" applyFont="1" applyBorder="1" applyAlignment="1">
      <alignment horizontal="center"/>
    </xf>
    <xf numFmtId="0" fontId="6" fillId="0" borderId="39" xfId="0" applyFont="1" applyBorder="1" applyAlignment="1">
      <alignment/>
    </xf>
    <xf numFmtId="43" fontId="4" fillId="0" borderId="24" xfId="38" applyFont="1" applyBorder="1" applyAlignment="1">
      <alignment/>
    </xf>
    <xf numFmtId="0" fontId="6" fillId="0" borderId="21" xfId="0" applyFont="1" applyBorder="1" applyAlignment="1">
      <alignment/>
    </xf>
    <xf numFmtId="0" fontId="6" fillId="0" borderId="4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206" fontId="6" fillId="0" borderId="35" xfId="38" applyNumberFormat="1" applyFont="1" applyBorder="1" applyAlignment="1">
      <alignment horizontal="center" vertical="center"/>
    </xf>
    <xf numFmtId="0" fontId="18" fillId="0" borderId="35" xfId="0" applyFont="1" applyBorder="1" applyAlignment="1">
      <alignment horizontal="left" vertical="center"/>
    </xf>
    <xf numFmtId="206" fontId="4" fillId="0" borderId="35" xfId="38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206" fontId="4" fillId="0" borderId="40" xfId="38" applyNumberFormat="1" applyFont="1" applyBorder="1" applyAlignment="1">
      <alignment horizontal="center" vertical="center"/>
    </xf>
    <xf numFmtId="206" fontId="6" fillId="0" borderId="40" xfId="38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206" fontId="4" fillId="0" borderId="13" xfId="38" applyNumberFormat="1" applyFont="1" applyBorder="1" applyAlignment="1">
      <alignment horizontal="center" vertical="center"/>
    </xf>
    <xf numFmtId="206" fontId="6" fillId="0" borderId="13" xfId="38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33" xfId="0" applyFont="1" applyBorder="1" applyAlignment="1">
      <alignment/>
    </xf>
    <xf numFmtId="206" fontId="4" fillId="0" borderId="33" xfId="38" applyNumberFormat="1" applyFont="1" applyBorder="1" applyAlignment="1">
      <alignment/>
    </xf>
    <xf numFmtId="206" fontId="4" fillId="0" borderId="33" xfId="38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8" fillId="0" borderId="34" xfId="0" applyFont="1" applyBorder="1" applyAlignment="1">
      <alignment/>
    </xf>
    <xf numFmtId="206" fontId="4" fillId="0" borderId="34" xfId="38" applyNumberFormat="1" applyFont="1" applyBorder="1" applyAlignment="1">
      <alignment/>
    </xf>
    <xf numFmtId="206" fontId="4" fillId="0" borderId="34" xfId="38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206" fontId="4" fillId="0" borderId="40" xfId="38" applyNumberFormat="1" applyFont="1" applyBorder="1" applyAlignment="1">
      <alignment/>
    </xf>
    <xf numFmtId="206" fontId="4" fillId="0" borderId="40" xfId="38" applyNumberFormat="1" applyFont="1" applyBorder="1" applyAlignment="1">
      <alignment horizontal="center"/>
    </xf>
    <xf numFmtId="206" fontId="6" fillId="0" borderId="15" xfId="0" applyNumberFormat="1" applyFont="1" applyBorder="1" applyAlignment="1">
      <alignment/>
    </xf>
    <xf numFmtId="206" fontId="6" fillId="0" borderId="15" xfId="38" applyNumberFormat="1" applyFont="1" applyBorder="1" applyAlignment="1">
      <alignment horizontal="center"/>
    </xf>
    <xf numFmtId="206" fontId="4" fillId="0" borderId="0" xfId="38" applyNumberFormat="1" applyFont="1" applyAlignment="1">
      <alignment/>
    </xf>
    <xf numFmtId="0" fontId="19" fillId="0" borderId="0" xfId="0" applyFont="1" applyAlignment="1">
      <alignment/>
    </xf>
    <xf numFmtId="43" fontId="8" fillId="0" borderId="0" xfId="38" applyFont="1" applyFill="1" applyAlignment="1">
      <alignment/>
    </xf>
    <xf numFmtId="0" fontId="8" fillId="0" borderId="24" xfId="0" applyFont="1" applyFill="1" applyBorder="1" applyAlignment="1">
      <alignment horizontal="center"/>
    </xf>
    <xf numFmtId="200" fontId="8" fillId="0" borderId="39" xfId="0" applyNumberFormat="1" applyFont="1" applyFill="1" applyBorder="1" applyAlignment="1">
      <alignment horizontal="center"/>
    </xf>
    <xf numFmtId="200" fontId="8" fillId="0" borderId="11" xfId="0" applyNumberFormat="1" applyFont="1" applyFill="1" applyBorder="1" applyAlignment="1">
      <alignment horizontal="center"/>
    </xf>
    <xf numFmtId="200" fontId="8" fillId="0" borderId="24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00" fontId="8" fillId="0" borderId="27" xfId="0" applyNumberFormat="1" applyFont="1" applyFill="1" applyBorder="1" applyAlignment="1">
      <alignment horizontal="center"/>
    </xf>
    <xf numFmtId="200" fontId="8" fillId="0" borderId="19" xfId="0" applyNumberFormat="1" applyFont="1" applyFill="1" applyBorder="1" applyAlignment="1">
      <alignment horizontal="center"/>
    </xf>
    <xf numFmtId="200" fontId="8" fillId="0" borderId="18" xfId="0" applyNumberFormat="1" applyFont="1" applyFill="1" applyBorder="1" applyAlignment="1">
      <alignment horizontal="center"/>
    </xf>
    <xf numFmtId="201" fontId="8" fillId="0" borderId="11" xfId="0" applyNumberFormat="1" applyFont="1" applyFill="1" applyBorder="1" applyAlignment="1">
      <alignment horizontal="left"/>
    </xf>
    <xf numFmtId="43" fontId="8" fillId="0" borderId="11" xfId="38" applyFont="1" applyFill="1" applyBorder="1" applyAlignment="1">
      <alignment horizontal="center"/>
    </xf>
    <xf numFmtId="201" fontId="8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201" fontId="8" fillId="34" borderId="11" xfId="0" applyNumberFormat="1" applyFont="1" applyFill="1" applyBorder="1" applyAlignment="1">
      <alignment horizontal="left"/>
    </xf>
    <xf numFmtId="43" fontId="8" fillId="34" borderId="11" xfId="38" applyFon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43" fontId="8" fillId="34" borderId="11" xfId="38" applyFont="1" applyFill="1" applyBorder="1" applyAlignment="1">
      <alignment/>
    </xf>
    <xf numFmtId="201" fontId="8" fillId="35" borderId="11" xfId="0" applyNumberFormat="1" applyFont="1" applyFill="1" applyBorder="1" applyAlignment="1">
      <alignment horizontal="left"/>
    </xf>
    <xf numFmtId="43" fontId="8" fillId="35" borderId="11" xfId="38" applyFont="1" applyFill="1" applyBorder="1" applyAlignment="1">
      <alignment horizontal="center"/>
    </xf>
    <xf numFmtId="0" fontId="8" fillId="35" borderId="11" xfId="0" applyFont="1" applyFill="1" applyBorder="1" applyAlignment="1">
      <alignment/>
    </xf>
    <xf numFmtId="43" fontId="8" fillId="35" borderId="15" xfId="38" applyFont="1" applyFill="1" applyBorder="1" applyAlignment="1">
      <alignment/>
    </xf>
    <xf numFmtId="0" fontId="12" fillId="36" borderId="11" xfId="0" applyFont="1" applyFill="1" applyBorder="1" applyAlignment="1">
      <alignment horizontal="center"/>
    </xf>
    <xf numFmtId="43" fontId="12" fillId="36" borderId="11" xfId="38" applyFont="1" applyFill="1" applyBorder="1" applyAlignment="1">
      <alignment horizontal="center"/>
    </xf>
    <xf numFmtId="43" fontId="12" fillId="36" borderId="11" xfId="38" applyFont="1" applyFill="1" applyBorder="1" applyAlignment="1">
      <alignment/>
    </xf>
    <xf numFmtId="43" fontId="12" fillId="36" borderId="18" xfId="38" applyFont="1" applyFill="1" applyBorder="1" applyAlignment="1">
      <alignment/>
    </xf>
    <xf numFmtId="43" fontId="12" fillId="36" borderId="24" xfId="38" applyFont="1" applyFill="1" applyBorder="1" applyAlignment="1">
      <alignment/>
    </xf>
    <xf numFmtId="43" fontId="12" fillId="36" borderId="15" xfId="38" applyFont="1" applyFill="1" applyBorder="1" applyAlignment="1">
      <alignment/>
    </xf>
    <xf numFmtId="43" fontId="13" fillId="0" borderId="23" xfId="38" applyFont="1" applyBorder="1" applyAlignment="1">
      <alignment/>
    </xf>
    <xf numFmtId="49" fontId="4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indent="2"/>
    </xf>
    <xf numFmtId="49" fontId="12" fillId="0" borderId="13" xfId="0" applyNumberFormat="1" applyFont="1" applyBorder="1" applyAlignment="1">
      <alignment horizontal="center"/>
    </xf>
    <xf numFmtId="0" fontId="20" fillId="0" borderId="35" xfId="0" applyFont="1" applyBorder="1" applyAlignment="1">
      <alignment horizontal="left" vertical="center"/>
    </xf>
    <xf numFmtId="0" fontId="20" fillId="0" borderId="40" xfId="0" applyFont="1" applyBorder="1" applyAlignment="1">
      <alignment horizontal="left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 indent="3"/>
    </xf>
    <xf numFmtId="43" fontId="4" fillId="0" borderId="11" xfId="38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3" fontId="4" fillId="0" borderId="17" xfId="40" applyFont="1" applyBorder="1" applyAlignment="1">
      <alignment/>
    </xf>
    <xf numFmtId="43" fontId="4" fillId="0" borderId="0" xfId="40" applyFont="1" applyAlignment="1">
      <alignment/>
    </xf>
    <xf numFmtId="43" fontId="4" fillId="0" borderId="25" xfId="40" applyFont="1" applyBorder="1" applyAlignment="1">
      <alignment/>
    </xf>
    <xf numFmtId="43" fontId="6" fillId="0" borderId="14" xfId="40" applyFont="1" applyBorder="1" applyAlignment="1">
      <alignment/>
    </xf>
    <xf numFmtId="43" fontId="4" fillId="0" borderId="14" xfId="40" applyFont="1" applyBorder="1" applyAlignment="1">
      <alignment/>
    </xf>
    <xf numFmtId="43" fontId="4" fillId="0" borderId="19" xfId="40" applyFont="1" applyBorder="1" applyAlignment="1">
      <alignment/>
    </xf>
    <xf numFmtId="43" fontId="6" fillId="0" borderId="0" xfId="40" applyFont="1" applyAlignment="1">
      <alignment horizontal="center"/>
    </xf>
    <xf numFmtId="43" fontId="16" fillId="0" borderId="0" xfId="40" applyFont="1" applyAlignment="1">
      <alignment horizontal="center"/>
    </xf>
    <xf numFmtId="43" fontId="16" fillId="0" borderId="0" xfId="40" applyFont="1" applyAlignment="1">
      <alignment horizontal="right"/>
    </xf>
    <xf numFmtId="43" fontId="4" fillId="0" borderId="0" xfId="40" applyFont="1" applyAlignment="1">
      <alignment horizontal="right"/>
    </xf>
    <xf numFmtId="43" fontId="4" fillId="0" borderId="0" xfId="40" applyFont="1" applyAlignment="1">
      <alignment horizontal="center"/>
    </xf>
    <xf numFmtId="43" fontId="17" fillId="0" borderId="0" xfId="40" applyFont="1" applyAlignment="1">
      <alignment/>
    </xf>
    <xf numFmtId="49" fontId="6" fillId="0" borderId="0" xfId="40" applyNumberFormat="1" applyFont="1" applyAlignment="1">
      <alignment/>
    </xf>
    <xf numFmtId="43" fontId="6" fillId="0" borderId="0" xfId="40" applyFont="1" applyAlignment="1">
      <alignment/>
    </xf>
    <xf numFmtId="43" fontId="4" fillId="0" borderId="20" xfId="40" applyFont="1" applyBorder="1" applyAlignment="1">
      <alignment/>
    </xf>
    <xf numFmtId="43" fontId="4" fillId="0" borderId="0" xfId="40" applyFont="1" applyBorder="1" applyAlignment="1">
      <alignment/>
    </xf>
    <xf numFmtId="0" fontId="13" fillId="0" borderId="0" xfId="48" applyFont="1">
      <alignment/>
      <protection/>
    </xf>
    <xf numFmtId="43" fontId="13" fillId="0" borderId="0" xfId="41" applyFont="1" applyAlignment="1">
      <alignment/>
    </xf>
    <xf numFmtId="0" fontId="13" fillId="0" borderId="24" xfId="48" applyFont="1" applyBorder="1" applyAlignment="1">
      <alignment horizontal="center"/>
      <protection/>
    </xf>
    <xf numFmtId="43" fontId="13" fillId="0" borderId="24" xfId="41" applyFont="1" applyBorder="1" applyAlignment="1">
      <alignment horizontal="center"/>
    </xf>
    <xf numFmtId="0" fontId="13" fillId="0" borderId="18" xfId="48" applyFont="1" applyBorder="1" applyAlignment="1">
      <alignment horizontal="center"/>
      <protection/>
    </xf>
    <xf numFmtId="43" fontId="13" fillId="0" borderId="18" xfId="41" applyFont="1" applyBorder="1" applyAlignment="1">
      <alignment horizontal="center"/>
    </xf>
    <xf numFmtId="0" fontId="13" fillId="0" borderId="13" xfId="48" applyFont="1" applyBorder="1">
      <alignment/>
      <protection/>
    </xf>
    <xf numFmtId="0" fontId="4" fillId="0" borderId="14" xfId="48" applyFont="1" applyBorder="1">
      <alignment/>
      <protection/>
    </xf>
    <xf numFmtId="43" fontId="4" fillId="0" borderId="13" xfId="41" applyFont="1" applyBorder="1" applyAlignment="1">
      <alignment/>
    </xf>
    <xf numFmtId="43" fontId="13" fillId="0" borderId="13" xfId="41" applyFont="1" applyBorder="1" applyAlignment="1">
      <alignment/>
    </xf>
    <xf numFmtId="43" fontId="4" fillId="0" borderId="0" xfId="41" applyFont="1" applyBorder="1" applyAlignment="1">
      <alignment/>
    </xf>
    <xf numFmtId="0" fontId="13" fillId="0" borderId="18" xfId="48" applyFont="1" applyBorder="1">
      <alignment/>
      <protection/>
    </xf>
    <xf numFmtId="43" fontId="13" fillId="0" borderId="18" xfId="41" applyFont="1" applyBorder="1" applyAlignment="1">
      <alignment/>
    </xf>
    <xf numFmtId="0" fontId="13" fillId="0" borderId="11" xfId="48" applyFont="1" applyBorder="1">
      <alignment/>
      <protection/>
    </xf>
    <xf numFmtId="0" fontId="13" fillId="0" borderId="11" xfId="48" applyFont="1" applyBorder="1" applyAlignment="1">
      <alignment horizontal="center"/>
      <protection/>
    </xf>
    <xf numFmtId="43" fontId="13" fillId="0" borderId="11" xfId="41" applyFont="1" applyBorder="1" applyAlignment="1">
      <alignment/>
    </xf>
    <xf numFmtId="0" fontId="6" fillId="0" borderId="11" xfId="0" applyFont="1" applyBorder="1" applyAlignment="1">
      <alignment horizontal="center"/>
    </xf>
    <xf numFmtId="43" fontId="12" fillId="0" borderId="0" xfId="38" applyFont="1" applyFill="1" applyAlignment="1">
      <alignment/>
    </xf>
    <xf numFmtId="43" fontId="12" fillId="0" borderId="33" xfId="38" applyFont="1" applyBorder="1" applyAlignment="1">
      <alignment/>
    </xf>
    <xf numFmtId="43" fontId="12" fillId="0" borderId="33" xfId="38" applyFont="1" applyFill="1" applyBorder="1" applyAlignment="1">
      <alignment/>
    </xf>
    <xf numFmtId="43" fontId="12" fillId="0" borderId="34" xfId="38" applyFont="1" applyBorder="1" applyAlignment="1">
      <alignment/>
    </xf>
    <xf numFmtId="43" fontId="12" fillId="0" borderId="34" xfId="38" applyFont="1" applyFill="1" applyBorder="1" applyAlignment="1">
      <alignment/>
    </xf>
    <xf numFmtId="43" fontId="12" fillId="0" borderId="35" xfId="38" applyFont="1" applyBorder="1" applyAlignment="1">
      <alignment/>
    </xf>
    <xf numFmtId="43" fontId="12" fillId="0" borderId="35" xfId="38" applyFont="1" applyFill="1" applyBorder="1" applyAlignment="1">
      <alignment/>
    </xf>
    <xf numFmtId="43" fontId="6" fillId="0" borderId="11" xfId="38" applyFont="1" applyBorder="1" applyAlignment="1">
      <alignment horizontal="center"/>
    </xf>
    <xf numFmtId="43" fontId="12" fillId="0" borderId="40" xfId="38" applyFont="1" applyBorder="1" applyAlignment="1">
      <alignment/>
    </xf>
    <xf numFmtId="0" fontId="9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25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0" fontId="11" fillId="0" borderId="2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7" xfId="0" applyFont="1" applyFill="1" applyBorder="1" applyAlignment="1">
      <alignment horizontal="center"/>
    </xf>
    <xf numFmtId="200" fontId="8" fillId="0" borderId="12" xfId="0" applyNumberFormat="1" applyFont="1" applyFill="1" applyBorder="1" applyAlignment="1">
      <alignment horizontal="center"/>
    </xf>
    <xf numFmtId="200" fontId="8" fillId="0" borderId="10" xfId="0" applyNumberFormat="1" applyFont="1" applyFill="1" applyBorder="1" applyAlignment="1">
      <alignment horizontal="center"/>
    </xf>
    <xf numFmtId="200" fontId="8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3" fontId="4" fillId="0" borderId="11" xfId="38" applyFont="1" applyBorder="1" applyAlignment="1">
      <alignment horizontal="center"/>
    </xf>
    <xf numFmtId="43" fontId="4" fillId="0" borderId="11" xfId="38" applyFont="1" applyBorder="1" applyAlignment="1">
      <alignment horizontal="center" vertical="center" wrapText="1"/>
    </xf>
    <xf numFmtId="0" fontId="5" fillId="0" borderId="0" xfId="48" applyFont="1" applyAlignment="1">
      <alignment horizontal="center"/>
      <protection/>
    </xf>
    <xf numFmtId="0" fontId="13" fillId="0" borderId="24" xfId="48" applyFont="1" applyBorder="1" applyAlignment="1">
      <alignment horizontal="center" vertical="center" wrapText="1"/>
      <protection/>
    </xf>
    <xf numFmtId="0" fontId="13" fillId="0" borderId="18" xfId="48" applyFont="1" applyBorder="1" applyAlignment="1">
      <alignment horizontal="center" vertical="center" wrapText="1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3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285750</xdr:rowOff>
    </xdr:from>
    <xdr:to>
      <xdr:col>0</xdr:col>
      <xdr:colOff>1600200</xdr:colOff>
      <xdr:row>3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38100" y="762000"/>
          <a:ext cx="1562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0</xdr:colOff>
      <xdr:row>97</xdr:row>
      <xdr:rowOff>209550</xdr:rowOff>
    </xdr:from>
    <xdr:to>
      <xdr:col>0</xdr:col>
      <xdr:colOff>1314450</xdr:colOff>
      <xdr:row>98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0" y="21183600"/>
          <a:ext cx="1314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180975</xdr:colOff>
      <xdr:row>45</xdr:row>
      <xdr:rowOff>190500</xdr:rowOff>
    </xdr:from>
    <xdr:to>
      <xdr:col>0</xdr:col>
      <xdr:colOff>952500</xdr:colOff>
      <xdr:row>46</xdr:row>
      <xdr:rowOff>200025</xdr:rowOff>
    </xdr:to>
    <xdr:sp>
      <xdr:nvSpPr>
        <xdr:cNvPr id="3" name="Rectangle 3"/>
        <xdr:cNvSpPr>
          <a:spLocks/>
        </xdr:cNvSpPr>
      </xdr:nvSpPr>
      <xdr:spPr>
        <a:xfrm>
          <a:off x="180975" y="109442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0</xdr:rowOff>
    </xdr:from>
    <xdr:to>
      <xdr:col>1</xdr:col>
      <xdr:colOff>2476500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95300" y="0"/>
          <a:ext cx="2181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447675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333750" y="0"/>
          <a:ext cx="2257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4</xdr:col>
      <xdr:colOff>847725</xdr:colOff>
      <xdr:row>0</xdr:row>
      <xdr:rowOff>0</xdr:rowOff>
    </xdr:from>
    <xdr:to>
      <xdr:col>6</xdr:col>
      <xdr:colOff>1123950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991225" y="0"/>
          <a:ext cx="2276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00350" y="0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295275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800350" y="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45</xdr:row>
      <xdr:rowOff>104775</xdr:rowOff>
    </xdr:from>
    <xdr:to>
      <xdr:col>4</xdr:col>
      <xdr:colOff>1390650</xdr:colOff>
      <xdr:row>48</xdr:row>
      <xdr:rowOff>38100</xdr:rowOff>
    </xdr:to>
    <xdr:sp>
      <xdr:nvSpPr>
        <xdr:cNvPr id="1" name="Rectangle 7"/>
        <xdr:cNvSpPr>
          <a:spLocks/>
        </xdr:cNvSpPr>
      </xdr:nvSpPr>
      <xdr:spPr>
        <a:xfrm>
          <a:off x="5534025" y="9020175"/>
          <a:ext cx="12668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ลงชื่อ....................ผู้จัดทำ
</a:t>
          </a:r>
          <a:r>
            <a:rPr lang="en-US" cap="none" sz="1200" b="0" i="0" u="none" baseline="0">
              <a:solidFill>
                <a:srgbClr val="000000"/>
              </a:solidFill>
            </a:rPr>
            <a:t>     ( นางวรรณา  กล้าแข็ง )</a:t>
          </a:r>
        </a:p>
      </xdr:txBody>
    </xdr:sp>
    <xdr:clientData/>
  </xdr:twoCellAnchor>
  <xdr:twoCellAnchor>
    <xdr:from>
      <xdr:col>0</xdr:col>
      <xdr:colOff>142875</xdr:colOff>
      <xdr:row>47</xdr:row>
      <xdr:rowOff>161925</xdr:rowOff>
    </xdr:from>
    <xdr:to>
      <xdr:col>1</xdr:col>
      <xdr:colOff>1466850</xdr:colOff>
      <xdr:row>52</xdr:row>
      <xdr:rowOff>19050</xdr:rowOff>
    </xdr:to>
    <xdr:sp>
      <xdr:nvSpPr>
        <xdr:cNvPr id="2" name="Rectangle 8"/>
        <xdr:cNvSpPr>
          <a:spLocks/>
        </xdr:cNvSpPr>
      </xdr:nvSpPr>
      <xdr:spPr>
        <a:xfrm>
          <a:off x="142875" y="9486900"/>
          <a:ext cx="18764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นางสุภาภรณ์  การถาง )
</a:t>
          </a:r>
          <a:r>
            <a:rPr lang="en-US" cap="none" sz="1400" b="0" i="0" u="none" baseline="0">
              <a:solidFill>
                <a:srgbClr val="000000"/>
              </a:solidFill>
            </a:rPr>
            <a:t>หัวหน้าส่วนการคลัง</a:t>
          </a:r>
        </a:p>
      </xdr:txBody>
    </xdr:sp>
    <xdr:clientData/>
  </xdr:twoCellAnchor>
  <xdr:twoCellAnchor>
    <xdr:from>
      <xdr:col>1</xdr:col>
      <xdr:colOff>1981200</xdr:colOff>
      <xdr:row>47</xdr:row>
      <xdr:rowOff>171450</xdr:rowOff>
    </xdr:from>
    <xdr:to>
      <xdr:col>3</xdr:col>
      <xdr:colOff>123825</xdr:colOff>
      <xdr:row>52</xdr:row>
      <xdr:rowOff>19050</xdr:rowOff>
    </xdr:to>
    <xdr:sp>
      <xdr:nvSpPr>
        <xdr:cNvPr id="3" name="Rectangle 11"/>
        <xdr:cNvSpPr>
          <a:spLocks/>
        </xdr:cNvSpPr>
      </xdr:nvSpPr>
      <xdr:spPr>
        <a:xfrm>
          <a:off x="2533650" y="9496425"/>
          <a:ext cx="15716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638175</xdr:colOff>
      <xdr:row>47</xdr:row>
      <xdr:rowOff>171450</xdr:rowOff>
    </xdr:from>
    <xdr:to>
      <xdr:col>4</xdr:col>
      <xdr:colOff>1343025</xdr:colOff>
      <xdr:row>52</xdr:row>
      <xdr:rowOff>123825</xdr:rowOff>
    </xdr:to>
    <xdr:sp>
      <xdr:nvSpPr>
        <xdr:cNvPr id="4" name="Rectangle 12"/>
        <xdr:cNvSpPr>
          <a:spLocks/>
        </xdr:cNvSpPr>
      </xdr:nvSpPr>
      <xdr:spPr>
        <a:xfrm>
          <a:off x="4619625" y="9496425"/>
          <a:ext cx="21336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96</xdr:row>
      <xdr:rowOff>66675</xdr:rowOff>
    </xdr:from>
    <xdr:to>
      <xdr:col>7</xdr:col>
      <xdr:colOff>180975</xdr:colOff>
      <xdr:row>98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4705350" y="21402675"/>
          <a:ext cx="15716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ลงชื่อ.................................ผู้จัดทำ
</a:t>
          </a:r>
          <a:r>
            <a:rPr lang="en-US" cap="none" sz="1000" b="0" i="0" u="none" baseline="0">
              <a:solidFill>
                <a:srgbClr val="000000"/>
              </a:solidFill>
            </a:rPr>
            <a:t>    ( นางวรรณา  กล้าแข็ง )                                            </a:t>
          </a:r>
        </a:p>
      </xdr:txBody>
    </xdr:sp>
    <xdr:clientData/>
  </xdr:twoCellAnchor>
  <xdr:twoCellAnchor>
    <xdr:from>
      <xdr:col>7</xdr:col>
      <xdr:colOff>57150</xdr:colOff>
      <xdr:row>62</xdr:row>
      <xdr:rowOff>133350</xdr:rowOff>
    </xdr:from>
    <xdr:to>
      <xdr:col>7</xdr:col>
      <xdr:colOff>142875</xdr:colOff>
      <xdr:row>62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153150" y="14020800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85725</xdr:colOff>
      <xdr:row>98</xdr:row>
      <xdr:rowOff>76200</xdr:rowOff>
    </xdr:from>
    <xdr:to>
      <xdr:col>2</xdr:col>
      <xdr:colOff>952500</xdr:colOff>
      <xdr:row>102</xdr:row>
      <xdr:rowOff>200025</xdr:rowOff>
    </xdr:to>
    <xdr:sp>
      <xdr:nvSpPr>
        <xdr:cNvPr id="3" name="Rectangle 5"/>
        <xdr:cNvSpPr>
          <a:spLocks/>
        </xdr:cNvSpPr>
      </xdr:nvSpPr>
      <xdr:spPr>
        <a:xfrm>
          <a:off x="85725" y="21850350"/>
          <a:ext cx="19431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นางสุภาภรณ์  การถาง )
</a:t>
          </a:r>
          <a:r>
            <a:rPr lang="en-US" cap="none" sz="1400" b="0" i="0" u="none" baseline="0">
              <a:solidFill>
                <a:srgbClr val="000000"/>
              </a:solidFill>
            </a:rPr>
            <a:t>   หัวหน้าส่วนการคลัง</a:t>
          </a:r>
        </a:p>
      </xdr:txBody>
    </xdr:sp>
    <xdr:clientData/>
  </xdr:twoCellAnchor>
  <xdr:twoCellAnchor>
    <xdr:from>
      <xdr:col>2</xdr:col>
      <xdr:colOff>981075</xdr:colOff>
      <xdr:row>98</xdr:row>
      <xdr:rowOff>76200</xdr:rowOff>
    </xdr:from>
    <xdr:to>
      <xdr:col>3</xdr:col>
      <xdr:colOff>1924050</xdr:colOff>
      <xdr:row>102</xdr:row>
      <xdr:rowOff>200025</xdr:rowOff>
    </xdr:to>
    <xdr:sp>
      <xdr:nvSpPr>
        <xdr:cNvPr id="4" name="Rectangle 6"/>
        <xdr:cNvSpPr>
          <a:spLocks/>
        </xdr:cNvSpPr>
      </xdr:nvSpPr>
      <xdr:spPr>
        <a:xfrm>
          <a:off x="2057400" y="21850350"/>
          <a:ext cx="20193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1752600</xdr:colOff>
      <xdr:row>98</xdr:row>
      <xdr:rowOff>76200</xdr:rowOff>
    </xdr:from>
    <xdr:to>
      <xdr:col>8</xdr:col>
      <xdr:colOff>95250</xdr:colOff>
      <xdr:row>102</xdr:row>
      <xdr:rowOff>104775</xdr:rowOff>
    </xdr:to>
    <xdr:sp>
      <xdr:nvSpPr>
        <xdr:cNvPr id="5" name="Rectangle 7"/>
        <xdr:cNvSpPr>
          <a:spLocks/>
        </xdr:cNvSpPr>
      </xdr:nvSpPr>
      <xdr:spPr>
        <a:xfrm>
          <a:off x="3905250" y="21850350"/>
          <a:ext cx="24765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180975</xdr:colOff>
      <xdr:row>2</xdr:row>
      <xdr:rowOff>180975</xdr:rowOff>
    </xdr:from>
    <xdr:ext cx="666750" cy="304800"/>
    <xdr:sp>
      <xdr:nvSpPr>
        <xdr:cNvPr id="2" name="Text Box 2"/>
        <xdr:cNvSpPr txBox="1">
          <a:spLocks noChangeArrowheads="1"/>
        </xdr:cNvSpPr>
      </xdr:nvSpPr>
      <xdr:spPr>
        <a:xfrm>
          <a:off x="180975" y="581025"/>
          <a:ext cx="666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แผนงาน/งาน</a:t>
          </a:r>
        </a:p>
      </xdr:txBody>
    </xdr:sp>
    <xdr:clientData/>
  </xdr:oneCellAnchor>
  <xdr:oneCellAnchor>
    <xdr:from>
      <xdr:col>0</xdr:col>
      <xdr:colOff>0</xdr:colOff>
      <xdr:row>4</xdr:row>
      <xdr:rowOff>66675</xdr:rowOff>
    </xdr:from>
    <xdr:ext cx="847725" cy="209550"/>
    <xdr:sp>
      <xdr:nvSpPr>
        <xdr:cNvPr id="3" name="Text Box 3"/>
        <xdr:cNvSpPr txBox="1">
          <a:spLocks noChangeArrowheads="1"/>
        </xdr:cNvSpPr>
      </xdr:nvSpPr>
      <xdr:spPr>
        <a:xfrm>
          <a:off x="0" y="942975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หมวด/ประเภทรายจ่าย</a:t>
          </a:r>
        </a:p>
      </xdr:txBody>
    </xdr:sp>
    <xdr:clientData/>
  </xdr:one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859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324100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52850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52850" y="227647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81425" y="168592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81425" y="222885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71900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140"/>
  <sheetViews>
    <sheetView zoomScalePageLayoutView="0" workbookViewId="0" topLeftCell="A1">
      <selection activeCell="H16" sqref="H16"/>
    </sheetView>
  </sheetViews>
  <sheetFormatPr defaultColWidth="9.140625" defaultRowHeight="21.75"/>
  <cols>
    <col min="1" max="1" width="32.8515625" style="1" customWidth="1"/>
    <col min="2" max="2" width="27.28125" style="1" customWidth="1"/>
    <col min="3" max="3" width="8.28125" style="1" customWidth="1"/>
    <col min="4" max="5" width="16.140625" style="1" customWidth="1"/>
    <col min="6" max="6" width="9.421875" style="1" customWidth="1"/>
    <col min="7" max="16384" width="9.140625" style="1" customWidth="1"/>
  </cols>
  <sheetData>
    <row r="1" ht="18.75">
      <c r="D1" s="1" t="s">
        <v>472</v>
      </c>
    </row>
    <row r="2" ht="18.75">
      <c r="D2" s="1" t="s">
        <v>473</v>
      </c>
    </row>
    <row r="3" spans="1:5" ht="23.25">
      <c r="A3" s="362" t="s">
        <v>20</v>
      </c>
      <c r="B3" s="362"/>
      <c r="C3" s="362"/>
      <c r="D3" s="362"/>
      <c r="E3" s="362"/>
    </row>
    <row r="4" ht="18.75">
      <c r="A4" s="1" t="s">
        <v>21</v>
      </c>
    </row>
    <row r="5" spans="1:5" ht="18.75">
      <c r="A5" s="363" t="s">
        <v>18</v>
      </c>
      <c r="B5" s="364"/>
      <c r="C5" s="3" t="s">
        <v>19</v>
      </c>
      <c r="D5" s="3" t="s">
        <v>14</v>
      </c>
      <c r="E5" s="4" t="s">
        <v>15</v>
      </c>
    </row>
    <row r="6" spans="1:5" ht="18.75">
      <c r="A6" s="5" t="s">
        <v>400</v>
      </c>
      <c r="B6" s="6"/>
      <c r="C6" s="7">
        <v>10</v>
      </c>
      <c r="D6" s="8">
        <v>0</v>
      </c>
      <c r="E6" s="9"/>
    </row>
    <row r="7" spans="1:5" ht="18.75">
      <c r="A7" s="5" t="s">
        <v>122</v>
      </c>
      <c r="B7" s="5"/>
      <c r="C7" s="7">
        <v>21</v>
      </c>
      <c r="D7" s="10">
        <v>1534780.55</v>
      </c>
      <c r="E7" s="9"/>
    </row>
    <row r="8" spans="1:5" ht="18.75">
      <c r="A8" s="5" t="s">
        <v>155</v>
      </c>
      <c r="B8" s="5"/>
      <c r="C8" s="7">
        <v>22</v>
      </c>
      <c r="D8" s="10">
        <v>0</v>
      </c>
      <c r="E8" s="9"/>
    </row>
    <row r="9" spans="1:5" ht="18.75">
      <c r="A9" s="5" t="s">
        <v>114</v>
      </c>
      <c r="B9" s="5"/>
      <c r="C9" s="7">
        <v>22</v>
      </c>
      <c r="D9" s="11">
        <v>594</v>
      </c>
      <c r="E9" s="10"/>
    </row>
    <row r="10" spans="1:5" ht="18.75">
      <c r="A10" s="5" t="s">
        <v>121</v>
      </c>
      <c r="C10" s="12">
        <v>22</v>
      </c>
      <c r="D10" s="13">
        <v>0</v>
      </c>
      <c r="E10" s="10"/>
    </row>
    <row r="11" spans="1:8" ht="18.75">
      <c r="A11" s="5" t="s">
        <v>130</v>
      </c>
      <c r="C11" s="12">
        <v>22</v>
      </c>
      <c r="D11" s="13">
        <v>0</v>
      </c>
      <c r="E11" s="10"/>
      <c r="H11" s="1" t="s">
        <v>12</v>
      </c>
    </row>
    <row r="12" spans="1:5" ht="18.75">
      <c r="A12" s="5"/>
      <c r="C12" s="12"/>
      <c r="D12" s="13"/>
      <c r="E12" s="10"/>
    </row>
    <row r="13" spans="1:5" ht="18.75">
      <c r="A13" s="5" t="s">
        <v>401</v>
      </c>
      <c r="B13" s="5"/>
      <c r="C13" s="7">
        <v>10</v>
      </c>
      <c r="D13" s="11"/>
      <c r="E13" s="10">
        <v>0</v>
      </c>
    </row>
    <row r="14" spans="1:5" ht="18.75">
      <c r="A14" s="5" t="s">
        <v>119</v>
      </c>
      <c r="B14" s="5"/>
      <c r="C14" s="7">
        <v>821</v>
      </c>
      <c r="D14" s="11"/>
      <c r="E14" s="10">
        <v>1534874.55</v>
      </c>
    </row>
    <row r="15" spans="1:5" ht="18.75">
      <c r="A15" s="5" t="s">
        <v>407</v>
      </c>
      <c r="B15" s="5"/>
      <c r="C15" s="7">
        <v>902</v>
      </c>
      <c r="D15" s="11"/>
      <c r="E15" s="10">
        <v>0</v>
      </c>
    </row>
    <row r="16" spans="1:5" ht="18.75">
      <c r="A16" s="5" t="s">
        <v>392</v>
      </c>
      <c r="B16" s="5"/>
      <c r="C16" s="7">
        <v>903</v>
      </c>
      <c r="D16" s="11"/>
      <c r="E16" s="10">
        <v>0</v>
      </c>
    </row>
    <row r="17" spans="1:5" ht="18.75">
      <c r="A17" s="5" t="s">
        <v>393</v>
      </c>
      <c r="B17" s="5"/>
      <c r="C17" s="7">
        <v>906</v>
      </c>
      <c r="D17" s="11"/>
      <c r="E17" s="10">
        <v>0</v>
      </c>
    </row>
    <row r="18" spans="1:5" ht="18.75">
      <c r="A18" s="5" t="s">
        <v>394</v>
      </c>
      <c r="B18" s="5"/>
      <c r="C18" s="7">
        <v>907</v>
      </c>
      <c r="D18" s="11"/>
      <c r="E18" s="10">
        <v>0</v>
      </c>
    </row>
    <row r="19" spans="1:5" ht="18.75">
      <c r="A19" s="5" t="s">
        <v>395</v>
      </c>
      <c r="B19" s="5"/>
      <c r="C19" s="7"/>
      <c r="D19" s="11"/>
      <c r="E19" s="10">
        <v>0</v>
      </c>
    </row>
    <row r="20" spans="1:5" ht="18.75">
      <c r="A20" s="5" t="s">
        <v>450</v>
      </c>
      <c r="B20" s="5"/>
      <c r="C20" s="7"/>
      <c r="D20" s="11"/>
      <c r="E20" s="10">
        <v>0</v>
      </c>
    </row>
    <row r="21" spans="1:5" ht="18.75">
      <c r="A21" s="1" t="s">
        <v>457</v>
      </c>
      <c r="B21" s="5"/>
      <c r="C21" s="7"/>
      <c r="D21" s="11"/>
      <c r="E21" s="10">
        <v>0</v>
      </c>
    </row>
    <row r="22" spans="1:5" ht="18.75">
      <c r="A22" s="5" t="s">
        <v>416</v>
      </c>
      <c r="B22" s="5"/>
      <c r="C22" s="7">
        <v>550</v>
      </c>
      <c r="D22" s="11"/>
      <c r="E22" s="10">
        <v>0</v>
      </c>
    </row>
    <row r="23" spans="1:5" ht="18.75">
      <c r="A23" s="1" t="s">
        <v>499</v>
      </c>
      <c r="B23" s="5"/>
      <c r="C23" s="7"/>
      <c r="D23" s="11"/>
      <c r="E23" s="14">
        <v>500</v>
      </c>
    </row>
    <row r="24" spans="1:5" ht="18.75">
      <c r="A24" s="5" t="s">
        <v>456</v>
      </c>
      <c r="B24" s="5"/>
      <c r="C24" s="7">
        <v>100</v>
      </c>
      <c r="D24" s="11"/>
      <c r="E24" s="10">
        <v>0</v>
      </c>
    </row>
    <row r="25" spans="1:5" ht="19.5" thickBot="1">
      <c r="A25" s="5"/>
      <c r="B25" s="5"/>
      <c r="C25" s="7"/>
      <c r="D25" s="15">
        <f>SUM(D6:D24)</f>
        <v>1535374.55</v>
      </c>
      <c r="E25" s="16">
        <f>SUM(E9:E24)</f>
        <v>1535374.55</v>
      </c>
    </row>
    <row r="26" spans="1:5" ht="19.5" thickTop="1">
      <c r="A26" s="17"/>
      <c r="B26" s="17"/>
      <c r="C26" s="18"/>
      <c r="D26" s="19"/>
      <c r="E26" s="20"/>
    </row>
    <row r="27" spans="1:5" ht="18.75">
      <c r="A27" s="5" t="s">
        <v>389</v>
      </c>
      <c r="B27" s="5"/>
      <c r="C27" s="5"/>
      <c r="D27" s="5"/>
      <c r="E27" s="5"/>
    </row>
    <row r="28" spans="1:5" ht="18.75">
      <c r="A28" s="5" t="s">
        <v>474</v>
      </c>
      <c r="B28" s="5"/>
      <c r="C28" s="5"/>
      <c r="D28" s="5"/>
      <c r="E28" s="5"/>
    </row>
    <row r="29" spans="1:5" ht="18.75">
      <c r="A29" s="5"/>
      <c r="B29" s="5"/>
      <c r="C29" s="5"/>
      <c r="D29" s="5"/>
      <c r="E29" s="5"/>
    </row>
    <row r="30" spans="1:5" ht="18.75">
      <c r="A30" s="21" t="s">
        <v>8</v>
      </c>
      <c r="B30" s="365" t="s">
        <v>356</v>
      </c>
      <c r="C30" s="366"/>
      <c r="D30" s="374" t="s">
        <v>355</v>
      </c>
      <c r="E30" s="375"/>
    </row>
    <row r="31" spans="1:5" ht="18.75">
      <c r="A31" s="5"/>
      <c r="B31" s="22"/>
      <c r="C31" s="23"/>
      <c r="D31" s="5"/>
      <c r="E31" s="5"/>
    </row>
    <row r="32" spans="1:5" ht="18.75">
      <c r="A32" s="24" t="s">
        <v>158</v>
      </c>
      <c r="B32" s="368" t="s">
        <v>452</v>
      </c>
      <c r="C32" s="369"/>
      <c r="D32" s="368" t="s">
        <v>158</v>
      </c>
      <c r="E32" s="380"/>
    </row>
    <row r="33" spans="1:6" ht="18.75">
      <c r="A33" s="25" t="s">
        <v>156</v>
      </c>
      <c r="B33" s="370" t="s">
        <v>451</v>
      </c>
      <c r="C33" s="371"/>
      <c r="D33" s="370" t="s">
        <v>156</v>
      </c>
      <c r="E33" s="381"/>
      <c r="F33" s="1" t="s">
        <v>12</v>
      </c>
    </row>
    <row r="34" spans="1:5" ht="18.75">
      <c r="A34" s="24"/>
      <c r="B34" s="24"/>
      <c r="C34" s="24"/>
      <c r="D34" s="24"/>
      <c r="E34" s="24"/>
    </row>
    <row r="35" spans="1:5" ht="18.75">
      <c r="A35" s="24"/>
      <c r="B35" s="24"/>
      <c r="C35" s="24"/>
      <c r="D35" s="24"/>
      <c r="E35" s="24"/>
    </row>
    <row r="36" spans="1:5" ht="18.75">
      <c r="A36" s="24"/>
      <c r="B36" s="24"/>
      <c r="C36" s="24"/>
      <c r="D36" s="24"/>
      <c r="E36" s="24"/>
    </row>
    <row r="37" spans="1:5" ht="18.75">
      <c r="A37" s="24"/>
      <c r="B37" s="24"/>
      <c r="C37" s="24"/>
      <c r="D37" s="24"/>
      <c r="E37" s="24"/>
    </row>
    <row r="38" spans="1:5" ht="18.75">
      <c r="A38" s="24"/>
      <c r="B38" s="24"/>
      <c r="C38" s="24"/>
      <c r="D38" s="24"/>
      <c r="E38" s="24"/>
    </row>
    <row r="39" spans="1:5" ht="18.75">
      <c r="A39" s="24"/>
      <c r="B39" s="24"/>
      <c r="C39" s="24"/>
      <c r="D39" s="24"/>
      <c r="E39" s="24"/>
    </row>
    <row r="40" spans="1:5" ht="18.75">
      <c r="A40" s="24"/>
      <c r="B40" s="24"/>
      <c r="C40" s="24"/>
      <c r="D40" s="24"/>
      <c r="E40" s="24"/>
    </row>
    <row r="41" spans="1:5" ht="18.75">
      <c r="A41" s="24"/>
      <c r="B41" s="24"/>
      <c r="C41" s="24"/>
      <c r="D41" s="24"/>
      <c r="E41" s="24"/>
    </row>
    <row r="42" spans="1:5" ht="18.75">
      <c r="A42" s="24"/>
      <c r="B42" s="24"/>
      <c r="C42" s="24"/>
      <c r="D42" s="24"/>
      <c r="E42" s="24"/>
    </row>
    <row r="43" spans="1:5" ht="18.75">
      <c r="A43" s="24"/>
      <c r="B43" s="24"/>
      <c r="C43" s="24"/>
      <c r="D43" s="24"/>
      <c r="E43" s="24"/>
    </row>
    <row r="44" s="26" customFormat="1" ht="15.75">
      <c r="D44" s="26" t="s">
        <v>475</v>
      </c>
    </row>
    <row r="45" s="26" customFormat="1" ht="18.75">
      <c r="D45" s="1" t="str">
        <f>D2</f>
        <v>   วันที่ ....…31....ตุลาคม...2554…...</v>
      </c>
    </row>
    <row r="46" spans="1:5" s="26" customFormat="1" ht="18" customHeight="1">
      <c r="A46" s="367" t="s">
        <v>20</v>
      </c>
      <c r="B46" s="367"/>
      <c r="C46" s="367"/>
      <c r="D46" s="367"/>
      <c r="E46" s="367"/>
    </row>
    <row r="47" s="26" customFormat="1" ht="15.75">
      <c r="A47" s="26" t="s">
        <v>21</v>
      </c>
    </row>
    <row r="48" spans="1:5" s="26" customFormat="1" ht="15.75">
      <c r="A48" s="384" t="s">
        <v>18</v>
      </c>
      <c r="B48" s="385"/>
      <c r="C48" s="28" t="s">
        <v>19</v>
      </c>
      <c r="D48" s="28" t="s">
        <v>14</v>
      </c>
      <c r="E48" s="29" t="s">
        <v>15</v>
      </c>
    </row>
    <row r="49" spans="1:5" s="26" customFormat="1" ht="15.75">
      <c r="A49" s="30" t="s">
        <v>403</v>
      </c>
      <c r="B49" s="30"/>
      <c r="C49" s="31">
        <v>22</v>
      </c>
      <c r="D49" s="34">
        <v>0</v>
      </c>
      <c r="E49" s="35"/>
    </row>
    <row r="50" spans="1:5" s="26" customFormat="1" ht="15.75">
      <c r="A50" s="36" t="s">
        <v>60</v>
      </c>
      <c r="B50" s="30"/>
      <c r="C50" s="31">
        <v>100</v>
      </c>
      <c r="D50" s="34">
        <v>297692</v>
      </c>
      <c r="E50" s="35"/>
    </row>
    <row r="51" spans="1:5" s="26" customFormat="1" ht="15.75">
      <c r="A51" s="36" t="s">
        <v>61</v>
      </c>
      <c r="B51" s="30"/>
      <c r="C51" s="31">
        <v>120</v>
      </c>
      <c r="D51" s="34">
        <v>9130</v>
      </c>
      <c r="E51" s="35"/>
    </row>
    <row r="52" spans="1:5" s="26" customFormat="1" ht="15.75">
      <c r="A52" s="36" t="s">
        <v>62</v>
      </c>
      <c r="B52" s="30"/>
      <c r="C52" s="31">
        <v>130</v>
      </c>
      <c r="D52" s="34">
        <v>75210</v>
      </c>
      <c r="E52" s="35"/>
    </row>
    <row r="53" spans="1:5" s="26" customFormat="1" ht="15.75">
      <c r="A53" s="36" t="s">
        <v>63</v>
      </c>
      <c r="B53" s="30"/>
      <c r="C53" s="31">
        <v>200</v>
      </c>
      <c r="D53" s="34">
        <v>153348</v>
      </c>
      <c r="E53" s="35"/>
    </row>
    <row r="54" spans="1:5" s="26" customFormat="1" ht="15.75">
      <c r="A54" s="36" t="s">
        <v>64</v>
      </c>
      <c r="B54" s="30"/>
      <c r="C54" s="31">
        <v>250</v>
      </c>
      <c r="D54" s="34">
        <v>0</v>
      </c>
      <c r="E54" s="35"/>
    </row>
    <row r="55" spans="1:5" s="26" customFormat="1" ht="15.75">
      <c r="A55" s="36" t="s">
        <v>65</v>
      </c>
      <c r="B55" s="30"/>
      <c r="C55" s="31">
        <v>270</v>
      </c>
      <c r="D55" s="34">
        <v>0</v>
      </c>
      <c r="E55" s="35"/>
    </row>
    <row r="56" spans="1:5" s="26" customFormat="1" ht="15.75">
      <c r="A56" s="36" t="s">
        <v>66</v>
      </c>
      <c r="B56" s="30"/>
      <c r="C56" s="31">
        <v>300</v>
      </c>
      <c r="D56" s="34"/>
      <c r="E56" s="35"/>
    </row>
    <row r="57" spans="1:5" s="26" customFormat="1" ht="15.75">
      <c r="A57" s="36" t="s">
        <v>35</v>
      </c>
      <c r="B57" s="30"/>
      <c r="C57" s="31">
        <v>400</v>
      </c>
      <c r="D57" s="34"/>
      <c r="E57" s="35"/>
    </row>
    <row r="58" spans="1:5" s="26" customFormat="1" ht="15.75">
      <c r="A58" s="36" t="s">
        <v>120</v>
      </c>
      <c r="B58" s="30"/>
      <c r="C58" s="31">
        <v>450</v>
      </c>
      <c r="D58" s="34"/>
      <c r="E58" s="35"/>
    </row>
    <row r="59" spans="1:5" s="26" customFormat="1" ht="15.75">
      <c r="A59" s="36" t="s">
        <v>123</v>
      </c>
      <c r="B59" s="30"/>
      <c r="C59" s="31">
        <v>500</v>
      </c>
      <c r="D59" s="34"/>
      <c r="E59" s="35"/>
    </row>
    <row r="60" spans="1:5" s="26" customFormat="1" ht="15.75">
      <c r="A60" s="36" t="s">
        <v>142</v>
      </c>
      <c r="B60" s="30"/>
      <c r="C60" s="31">
        <v>550</v>
      </c>
      <c r="D60" s="34"/>
      <c r="E60" s="35"/>
    </row>
    <row r="61" spans="1:5" s="26" customFormat="1" ht="15.75">
      <c r="A61" s="36" t="s">
        <v>311</v>
      </c>
      <c r="B61" s="30"/>
      <c r="C61" s="31"/>
      <c r="D61" s="34"/>
      <c r="E61" s="35"/>
    </row>
    <row r="62" spans="1:5" s="26" customFormat="1" ht="15.75">
      <c r="A62" s="36" t="s">
        <v>408</v>
      </c>
      <c r="B62" s="30"/>
      <c r="C62" s="31"/>
      <c r="D62" s="34"/>
      <c r="E62" s="35"/>
    </row>
    <row r="63" spans="1:5" s="26" customFormat="1" ht="15.75">
      <c r="A63" s="36" t="s">
        <v>354</v>
      </c>
      <c r="B63" s="30"/>
      <c r="C63" s="31"/>
      <c r="D63" s="34"/>
      <c r="E63" s="35"/>
    </row>
    <row r="64" spans="1:5" s="26" customFormat="1" ht="15.75">
      <c r="A64" s="36" t="s">
        <v>368</v>
      </c>
      <c r="B64" s="30"/>
      <c r="C64" s="31"/>
      <c r="D64" s="34"/>
      <c r="E64" s="35"/>
    </row>
    <row r="65" spans="1:5" s="26" customFormat="1" ht="15.75">
      <c r="A65" s="36" t="s">
        <v>94</v>
      </c>
      <c r="B65" s="30"/>
      <c r="C65" s="31">
        <v>90</v>
      </c>
      <c r="D65" s="34">
        <v>21600</v>
      </c>
      <c r="E65" s="35"/>
    </row>
    <row r="66" spans="1:5" s="26" customFormat="1" ht="15.75">
      <c r="A66" s="36" t="s">
        <v>371</v>
      </c>
      <c r="B66" s="30"/>
      <c r="C66" s="31"/>
      <c r="D66" s="34">
        <v>343500</v>
      </c>
      <c r="E66" s="35"/>
    </row>
    <row r="67" spans="1:5" s="26" customFormat="1" ht="15.75">
      <c r="A67" s="36" t="s">
        <v>95</v>
      </c>
      <c r="B67" s="30"/>
      <c r="C67" s="31">
        <v>700</v>
      </c>
      <c r="D67" s="34">
        <v>190860</v>
      </c>
      <c r="E67" s="35"/>
    </row>
    <row r="68" spans="1:5" s="26" customFormat="1" ht="15.75">
      <c r="A68" s="36" t="s">
        <v>92</v>
      </c>
      <c r="B68" s="30"/>
      <c r="C68" s="31"/>
      <c r="D68" s="34">
        <v>99850.52</v>
      </c>
      <c r="E68" s="35"/>
    </row>
    <row r="69" spans="1:5" s="26" customFormat="1" ht="15.75">
      <c r="A69" s="36" t="s">
        <v>143</v>
      </c>
      <c r="B69" s="37"/>
      <c r="C69" s="31">
        <v>902</v>
      </c>
      <c r="D69" s="34"/>
      <c r="E69" s="35"/>
    </row>
    <row r="70" spans="1:5" s="26" customFormat="1" ht="15.75">
      <c r="A70" s="36" t="s">
        <v>432</v>
      </c>
      <c r="B70" s="30"/>
      <c r="C70" s="38" t="s">
        <v>443</v>
      </c>
      <c r="D70" s="34"/>
      <c r="E70" s="35"/>
    </row>
    <row r="71" spans="1:5" s="26" customFormat="1" ht="15.75">
      <c r="A71" s="36" t="s">
        <v>433</v>
      </c>
      <c r="B71" s="30"/>
      <c r="C71" s="38" t="s">
        <v>444</v>
      </c>
      <c r="D71" s="34">
        <v>0</v>
      </c>
      <c r="E71" s="35"/>
    </row>
    <row r="72" spans="1:5" s="26" customFormat="1" ht="15.75">
      <c r="A72" s="36" t="s">
        <v>434</v>
      </c>
      <c r="B72" s="30"/>
      <c r="C72" s="38" t="s">
        <v>442</v>
      </c>
      <c r="D72" s="34">
        <v>0</v>
      </c>
      <c r="E72" s="35"/>
    </row>
    <row r="73" spans="1:5" s="26" customFormat="1" ht="15.75">
      <c r="A73" s="36" t="s">
        <v>353</v>
      </c>
      <c r="B73" s="30"/>
      <c r="C73" s="38"/>
      <c r="D73" s="34">
        <v>0</v>
      </c>
      <c r="E73" s="35"/>
    </row>
    <row r="74" spans="1:5" s="26" customFormat="1" ht="15.75">
      <c r="A74" s="30" t="s">
        <v>435</v>
      </c>
      <c r="B74" s="30"/>
      <c r="C74" s="31">
        <v>22</v>
      </c>
      <c r="D74" s="34"/>
      <c r="E74" s="35">
        <v>986410.52</v>
      </c>
    </row>
    <row r="75" spans="1:5" s="26" customFormat="1" ht="15.75">
      <c r="A75" s="30" t="s">
        <v>357</v>
      </c>
      <c r="B75" s="30"/>
      <c r="C75" s="31">
        <v>21</v>
      </c>
      <c r="D75" s="34"/>
      <c r="E75" s="35">
        <v>204280</v>
      </c>
    </row>
    <row r="76" spans="1:5" s="26" customFormat="1" ht="15.75">
      <c r="A76" s="30" t="s">
        <v>358</v>
      </c>
      <c r="B76" s="30"/>
      <c r="C76" s="31">
        <v>902</v>
      </c>
      <c r="D76" s="34"/>
      <c r="E76" s="35">
        <v>500</v>
      </c>
    </row>
    <row r="77" spans="1:5" s="26" customFormat="1" ht="15.75">
      <c r="A77" s="30" t="s">
        <v>449</v>
      </c>
      <c r="B77" s="30"/>
      <c r="C77" s="31"/>
      <c r="D77" s="34"/>
      <c r="E77" s="39">
        <v>0</v>
      </c>
    </row>
    <row r="78" spans="1:5" s="26" customFormat="1" ht="15.75">
      <c r="A78" s="30" t="s">
        <v>409</v>
      </c>
      <c r="B78" s="30"/>
      <c r="C78" s="31"/>
      <c r="D78" s="34"/>
      <c r="E78" s="39">
        <v>0</v>
      </c>
    </row>
    <row r="79" spans="1:5" s="26" customFormat="1" ht="16.5" thickBot="1">
      <c r="A79" s="30"/>
      <c r="B79" s="30"/>
      <c r="C79" s="31"/>
      <c r="D79" s="40">
        <f>SUM(D49:D76)</f>
        <v>1191190.52</v>
      </c>
      <c r="E79" s="41">
        <f>SUM(E74:E78)</f>
        <v>1191190.52</v>
      </c>
    </row>
    <row r="80" spans="1:5" s="26" customFormat="1" ht="8.25" customHeight="1" thickTop="1">
      <c r="A80" s="42"/>
      <c r="B80" s="42"/>
      <c r="C80" s="43"/>
      <c r="D80" s="44"/>
      <c r="E80" s="45"/>
    </row>
    <row r="81" spans="1:5" s="26" customFormat="1" ht="15.75" customHeight="1">
      <c r="A81" s="30" t="s">
        <v>390</v>
      </c>
      <c r="B81" s="30"/>
      <c r="C81" s="30"/>
      <c r="D81" s="30"/>
      <c r="E81" s="30"/>
    </row>
    <row r="82" spans="1:5" s="26" customFormat="1" ht="15.75">
      <c r="A82" s="30" t="s">
        <v>476</v>
      </c>
      <c r="B82" s="30"/>
      <c r="C82" s="30"/>
      <c r="D82" s="30"/>
      <c r="E82" s="30"/>
    </row>
    <row r="83" spans="1:5" s="26" customFormat="1" ht="7.5" customHeight="1">
      <c r="A83" s="30"/>
      <c r="B83" s="30"/>
      <c r="C83" s="30"/>
      <c r="D83" s="30"/>
      <c r="E83" s="30"/>
    </row>
    <row r="84" spans="1:5" s="26" customFormat="1" ht="15.75">
      <c r="A84" s="46" t="s">
        <v>8</v>
      </c>
      <c r="B84" s="382" t="s">
        <v>162</v>
      </c>
      <c r="C84" s="383"/>
      <c r="D84" s="47" t="s">
        <v>59</v>
      </c>
      <c r="E84" s="47"/>
    </row>
    <row r="85" spans="1:5" s="26" customFormat="1" ht="14.25" customHeight="1">
      <c r="A85" s="30"/>
      <c r="B85" s="48"/>
      <c r="C85" s="37"/>
      <c r="D85" s="30"/>
      <c r="E85" s="30"/>
    </row>
    <row r="86" spans="1:5" s="26" customFormat="1" ht="15.75">
      <c r="A86" s="49" t="s">
        <v>158</v>
      </c>
      <c r="B86" s="372" t="s">
        <v>453</v>
      </c>
      <c r="C86" s="373"/>
      <c r="D86" s="372" t="s">
        <v>158</v>
      </c>
      <c r="E86" s="376"/>
    </row>
    <row r="87" spans="1:5" s="26" customFormat="1" ht="15.75">
      <c r="A87" s="50" t="s">
        <v>156</v>
      </c>
      <c r="B87" s="377" t="s">
        <v>451</v>
      </c>
      <c r="C87" s="378"/>
      <c r="D87" s="377" t="s">
        <v>156</v>
      </c>
      <c r="E87" s="379"/>
    </row>
    <row r="88" spans="1:5" s="26" customFormat="1" ht="15.75">
      <c r="A88" s="49"/>
      <c r="B88" s="49"/>
      <c r="C88" s="49"/>
      <c r="D88" s="49"/>
      <c r="E88" s="49"/>
    </row>
    <row r="89" spans="1:5" s="26" customFormat="1" ht="15.75">
      <c r="A89" s="49"/>
      <c r="B89" s="49"/>
      <c r="C89" s="49"/>
      <c r="D89" s="49"/>
      <c r="E89" s="49"/>
    </row>
    <row r="90" spans="1:5" s="26" customFormat="1" ht="15.75">
      <c r="A90" s="49"/>
      <c r="B90" s="49"/>
      <c r="C90" s="49"/>
      <c r="D90" s="49"/>
      <c r="E90" s="49"/>
    </row>
    <row r="91" spans="1:5" s="26" customFormat="1" ht="15.75">
      <c r="A91" s="49"/>
      <c r="B91" s="49"/>
      <c r="C91" s="49"/>
      <c r="D91" s="49"/>
      <c r="E91" s="49"/>
    </row>
    <row r="92" spans="1:5" s="26" customFormat="1" ht="15.75">
      <c r="A92" s="49"/>
      <c r="B92" s="49"/>
      <c r="C92" s="49"/>
      <c r="D92" s="49"/>
      <c r="E92" s="49"/>
    </row>
    <row r="93" spans="1:5" s="26" customFormat="1" ht="15.75">
      <c r="A93" s="49"/>
      <c r="B93" s="49"/>
      <c r="C93" s="49"/>
      <c r="D93" s="49"/>
      <c r="E93" s="49"/>
    </row>
    <row r="94" spans="1:5" s="26" customFormat="1" ht="15.75">
      <c r="A94" s="49"/>
      <c r="B94" s="49"/>
      <c r="C94" s="49"/>
      <c r="D94" s="49"/>
      <c r="E94" s="49"/>
    </row>
    <row r="95" spans="1:5" s="26" customFormat="1" ht="15.75">
      <c r="A95" s="49"/>
      <c r="B95" s="49"/>
      <c r="C95" s="49"/>
      <c r="D95" s="49"/>
      <c r="E95" s="49"/>
    </row>
    <row r="96" s="26" customFormat="1" ht="15.75">
      <c r="D96" s="26" t="s">
        <v>477</v>
      </c>
    </row>
    <row r="97" s="26" customFormat="1" ht="15.75">
      <c r="D97" s="51" t="str">
        <f>D45</f>
        <v>   วันที่ ....…31....ตุลาคม...2554…...</v>
      </c>
    </row>
    <row r="98" spans="1:5" s="26" customFormat="1" ht="21" customHeight="1">
      <c r="A98" s="367" t="s">
        <v>20</v>
      </c>
      <c r="B98" s="367"/>
      <c r="C98" s="367"/>
      <c r="D98" s="367"/>
      <c r="E98" s="367"/>
    </row>
    <row r="99" s="26" customFormat="1" ht="15.75">
      <c r="A99" s="26" t="s">
        <v>21</v>
      </c>
    </row>
    <row r="100" spans="1:5" s="26" customFormat="1" ht="15.75">
      <c r="A100" s="384" t="s">
        <v>18</v>
      </c>
      <c r="B100" s="385"/>
      <c r="C100" s="28" t="s">
        <v>19</v>
      </c>
      <c r="D100" s="28" t="s">
        <v>14</v>
      </c>
      <c r="E100" s="27" t="s">
        <v>15</v>
      </c>
    </row>
    <row r="101" spans="1:5" s="26" customFormat="1" ht="15.75">
      <c r="A101" s="52" t="s">
        <v>96</v>
      </c>
      <c r="B101" s="52"/>
      <c r="C101" s="53">
        <v>821</v>
      </c>
      <c r="D101" s="39">
        <v>1534874.55</v>
      </c>
      <c r="E101" s="54"/>
    </row>
    <row r="102" spans="1:5" s="26" customFormat="1" ht="6.75" customHeight="1">
      <c r="A102" s="30"/>
      <c r="B102" s="30"/>
      <c r="C102" s="31"/>
      <c r="D102" s="39"/>
      <c r="E102" s="35"/>
    </row>
    <row r="103" spans="1:5" s="26" customFormat="1" ht="15.75">
      <c r="A103" s="55" t="s">
        <v>410</v>
      </c>
      <c r="B103" s="30"/>
      <c r="C103" s="56">
        <v>101</v>
      </c>
      <c r="D103" s="34"/>
      <c r="E103" s="58">
        <v>0</v>
      </c>
    </row>
    <row r="104" spans="1:5" s="26" customFormat="1" ht="15.75">
      <c r="A104" s="55" t="s">
        <v>97</v>
      </c>
      <c r="B104" s="30"/>
      <c r="C104" s="56">
        <v>102</v>
      </c>
      <c r="D104" s="34"/>
      <c r="E104" s="58"/>
    </row>
    <row r="105" spans="1:5" s="26" customFormat="1" ht="15.75">
      <c r="A105" s="55" t="s">
        <v>411</v>
      </c>
      <c r="B105" s="30"/>
      <c r="C105" s="56">
        <v>125</v>
      </c>
      <c r="D105" s="34"/>
      <c r="E105" s="58">
        <v>54</v>
      </c>
    </row>
    <row r="106" spans="1:5" s="26" customFormat="1" ht="15.75">
      <c r="A106" s="55" t="s">
        <v>437</v>
      </c>
      <c r="B106" s="30"/>
      <c r="C106" s="56">
        <v>127</v>
      </c>
      <c r="D106" s="34"/>
      <c r="E106" s="58"/>
    </row>
    <row r="107" spans="1:5" s="26" customFormat="1" ht="15.75">
      <c r="A107" s="55" t="s">
        <v>131</v>
      </c>
      <c r="B107" s="30"/>
      <c r="C107" s="56">
        <v>137</v>
      </c>
      <c r="D107" s="34"/>
      <c r="E107" s="58"/>
    </row>
    <row r="108" spans="1:5" s="26" customFormat="1" ht="15.75">
      <c r="A108" s="55" t="s">
        <v>124</v>
      </c>
      <c r="B108" s="30"/>
      <c r="C108" s="56">
        <v>140</v>
      </c>
      <c r="D108" s="34"/>
      <c r="E108" s="58"/>
    </row>
    <row r="109" spans="1:5" s="26" customFormat="1" ht="15.75">
      <c r="A109" s="55" t="s">
        <v>436</v>
      </c>
      <c r="B109" s="30"/>
      <c r="C109" s="56">
        <v>141</v>
      </c>
      <c r="D109" s="34"/>
      <c r="E109" s="58"/>
    </row>
    <row r="110" spans="1:5" s="26" customFormat="1" ht="15.75">
      <c r="A110" s="55" t="s">
        <v>346</v>
      </c>
      <c r="B110" s="30"/>
      <c r="C110" s="56">
        <v>146</v>
      </c>
      <c r="D110" s="34"/>
      <c r="E110" s="58">
        <v>40</v>
      </c>
    </row>
    <row r="111" spans="1:5" s="26" customFormat="1" ht="15.75">
      <c r="A111" s="55" t="s">
        <v>418</v>
      </c>
      <c r="B111" s="30"/>
      <c r="C111" s="56">
        <v>149</v>
      </c>
      <c r="D111" s="34"/>
      <c r="E111" s="58"/>
    </row>
    <row r="112" spans="1:5" s="26" customFormat="1" ht="15.75">
      <c r="A112" s="55" t="s">
        <v>98</v>
      </c>
      <c r="B112" s="30"/>
      <c r="C112" s="56">
        <v>203</v>
      </c>
      <c r="D112" s="34"/>
      <c r="E112" s="58"/>
    </row>
    <row r="113" spans="1:5" s="26" customFormat="1" ht="15.75">
      <c r="A113" s="55" t="s">
        <v>419</v>
      </c>
      <c r="B113" s="30"/>
      <c r="C113" s="56">
        <v>204</v>
      </c>
      <c r="D113" s="34"/>
      <c r="E113" s="58"/>
    </row>
    <row r="114" spans="1:5" s="26" customFormat="1" ht="15.75">
      <c r="A114" s="55" t="s">
        <v>99</v>
      </c>
      <c r="B114" s="30"/>
      <c r="C114" s="56">
        <v>302</v>
      </c>
      <c r="D114" s="34"/>
      <c r="E114" s="58"/>
    </row>
    <row r="115" spans="1:5" s="26" customFormat="1" ht="15.75">
      <c r="A115" s="55" t="s">
        <v>126</v>
      </c>
      <c r="B115" s="30"/>
      <c r="C115" s="56">
        <v>307</v>
      </c>
      <c r="D115" s="34"/>
      <c r="E115" s="58"/>
    </row>
    <row r="116" spans="1:5" s="26" customFormat="1" ht="15.75">
      <c r="A116" s="55" t="s">
        <v>127</v>
      </c>
      <c r="B116" s="30"/>
      <c r="C116" s="56">
        <v>307</v>
      </c>
      <c r="D116" s="34"/>
      <c r="E116" s="58"/>
    </row>
    <row r="117" spans="1:5" s="26" customFormat="1" ht="15.75">
      <c r="A117" s="55" t="s">
        <v>101</v>
      </c>
      <c r="B117" s="30"/>
      <c r="C117" s="56">
        <v>1002</v>
      </c>
      <c r="D117" s="34"/>
      <c r="E117" s="58"/>
    </row>
    <row r="118" spans="1:5" s="26" customFormat="1" ht="15.75">
      <c r="A118" s="55" t="s">
        <v>102</v>
      </c>
      <c r="B118" s="30"/>
      <c r="C118" s="56">
        <v>1003</v>
      </c>
      <c r="D118" s="34"/>
      <c r="E118" s="71">
        <v>128852.58</v>
      </c>
    </row>
    <row r="119" spans="1:5" s="26" customFormat="1" ht="15.75">
      <c r="A119" s="55" t="s">
        <v>115</v>
      </c>
      <c r="B119" s="30"/>
      <c r="C119" s="56">
        <v>1004</v>
      </c>
      <c r="D119" s="34"/>
      <c r="E119" s="58"/>
    </row>
    <row r="120" spans="1:5" s="26" customFormat="1" ht="15.75">
      <c r="A120" s="55" t="s">
        <v>103</v>
      </c>
      <c r="B120" s="30"/>
      <c r="C120" s="56">
        <v>1005</v>
      </c>
      <c r="D120" s="34"/>
      <c r="E120" s="58">
        <v>64428.32</v>
      </c>
    </row>
    <row r="121" spans="1:5" s="26" customFormat="1" ht="15.75">
      <c r="A121" s="55" t="s">
        <v>104</v>
      </c>
      <c r="B121" s="30"/>
      <c r="C121" s="56">
        <v>1006</v>
      </c>
      <c r="D121" s="34"/>
      <c r="E121" s="58">
        <v>117488.65</v>
      </c>
    </row>
    <row r="122" spans="1:5" s="26" customFormat="1" ht="15.75">
      <c r="A122" s="55" t="s">
        <v>105</v>
      </c>
      <c r="B122" s="30"/>
      <c r="C122" s="56">
        <v>1010</v>
      </c>
      <c r="D122" s="34"/>
      <c r="E122" s="58"/>
    </row>
    <row r="123" spans="1:5" s="26" customFormat="1" ht="15.75">
      <c r="A123" s="55" t="s">
        <v>106</v>
      </c>
      <c r="B123" s="30"/>
      <c r="C123" s="56">
        <v>1011</v>
      </c>
      <c r="D123" s="34"/>
      <c r="E123" s="58"/>
    </row>
    <row r="124" spans="1:5" s="26" customFormat="1" ht="15.75">
      <c r="A124" s="55" t="s">
        <v>100</v>
      </c>
      <c r="B124" s="30"/>
      <c r="C124" s="56">
        <v>1013</v>
      </c>
      <c r="D124" s="34"/>
      <c r="E124" s="58">
        <v>13497</v>
      </c>
    </row>
    <row r="125" spans="1:5" s="26" customFormat="1" ht="15.75">
      <c r="A125" s="55" t="s">
        <v>140</v>
      </c>
      <c r="B125" s="30"/>
      <c r="C125" s="56">
        <v>2002</v>
      </c>
      <c r="D125" s="34"/>
      <c r="E125" s="58">
        <v>1210514</v>
      </c>
    </row>
    <row r="126" spans="1:5" s="26" customFormat="1" ht="15.75">
      <c r="A126" s="55" t="s">
        <v>4</v>
      </c>
      <c r="B126" s="30"/>
      <c r="C126" s="56">
        <v>2002</v>
      </c>
      <c r="D126" s="34"/>
      <c r="E126" s="58"/>
    </row>
    <row r="127" spans="1:5" s="26" customFormat="1" ht="15.75">
      <c r="A127" s="55" t="s">
        <v>5</v>
      </c>
      <c r="B127" s="30"/>
      <c r="C127" s="56">
        <v>2002</v>
      </c>
      <c r="D127" s="34"/>
      <c r="E127" s="58"/>
    </row>
    <row r="128" spans="1:5" s="26" customFormat="1" ht="15.75">
      <c r="A128" s="55" t="s">
        <v>166</v>
      </c>
      <c r="B128" s="30"/>
      <c r="C128" s="56">
        <v>3000</v>
      </c>
      <c r="D128" s="34"/>
      <c r="E128" s="39"/>
    </row>
    <row r="129" spans="1:5" s="26" customFormat="1" ht="15.75">
      <c r="A129" s="55" t="s">
        <v>167</v>
      </c>
      <c r="B129" s="30"/>
      <c r="C129" s="56">
        <v>3000</v>
      </c>
      <c r="D129" s="34"/>
      <c r="E129" s="39"/>
    </row>
    <row r="130" spans="1:5" s="26" customFormat="1" ht="15.75">
      <c r="A130" s="55" t="s">
        <v>347</v>
      </c>
      <c r="B130" s="30"/>
      <c r="C130" s="56">
        <v>3000</v>
      </c>
      <c r="D130" s="34"/>
      <c r="E130" s="39"/>
    </row>
    <row r="131" spans="1:5" s="26" customFormat="1" ht="15.75">
      <c r="A131" s="55" t="s">
        <v>458</v>
      </c>
      <c r="B131" s="30"/>
      <c r="C131" s="56">
        <v>3000</v>
      </c>
      <c r="D131" s="39"/>
      <c r="E131" s="35"/>
    </row>
    <row r="132" spans="1:5" s="26" customFormat="1" ht="16.5" thickBot="1">
      <c r="A132" s="55"/>
      <c r="B132" s="30"/>
      <c r="C132" s="31"/>
      <c r="D132" s="59">
        <f>SUM(D101:D130)</f>
        <v>1534874.55</v>
      </c>
      <c r="E132" s="60">
        <f>SUM(E103:E131)</f>
        <v>1534874.55</v>
      </c>
    </row>
    <row r="133" spans="1:5" s="26" customFormat="1" ht="9" customHeight="1" thickTop="1">
      <c r="A133" s="42"/>
      <c r="B133" s="42"/>
      <c r="C133" s="42"/>
      <c r="D133" s="42"/>
      <c r="E133" s="42"/>
    </row>
    <row r="134" spans="1:5" s="26" customFormat="1" ht="16.5" customHeight="1">
      <c r="A134" s="30" t="s">
        <v>391</v>
      </c>
      <c r="B134" s="30"/>
      <c r="C134" s="30"/>
      <c r="D134" s="30"/>
      <c r="E134" s="30"/>
    </row>
    <row r="135" spans="1:5" s="26" customFormat="1" ht="15.75">
      <c r="A135" s="30" t="s">
        <v>478</v>
      </c>
      <c r="B135" s="30"/>
      <c r="C135" s="30"/>
      <c r="D135" s="30"/>
      <c r="E135" s="30"/>
    </row>
    <row r="136" spans="1:5" s="26" customFormat="1" ht="9" customHeight="1">
      <c r="A136" s="30"/>
      <c r="B136" s="30"/>
      <c r="C136" s="30"/>
      <c r="D136" s="30"/>
      <c r="E136" s="30"/>
    </row>
    <row r="137" spans="1:5" s="26" customFormat="1" ht="15.75">
      <c r="A137" s="46" t="s">
        <v>8</v>
      </c>
      <c r="B137" s="382" t="s">
        <v>406</v>
      </c>
      <c r="C137" s="383"/>
      <c r="D137" s="47" t="s">
        <v>59</v>
      </c>
      <c r="E137" s="47"/>
    </row>
    <row r="138" spans="1:5" s="26" customFormat="1" ht="7.5" customHeight="1">
      <c r="A138" s="30"/>
      <c r="B138" s="48"/>
      <c r="C138" s="37"/>
      <c r="D138" s="30"/>
      <c r="E138" s="30"/>
    </row>
    <row r="139" spans="1:5" s="26" customFormat="1" ht="15.75">
      <c r="A139" s="49" t="s">
        <v>159</v>
      </c>
      <c r="B139" s="372" t="s">
        <v>453</v>
      </c>
      <c r="C139" s="373"/>
      <c r="D139" s="372" t="s">
        <v>160</v>
      </c>
      <c r="E139" s="376"/>
    </row>
    <row r="140" spans="1:5" s="26" customFormat="1" ht="15.75">
      <c r="A140" s="50" t="s">
        <v>156</v>
      </c>
      <c r="B140" s="377" t="s">
        <v>451</v>
      </c>
      <c r="C140" s="378"/>
      <c r="D140" s="377" t="s">
        <v>156</v>
      </c>
      <c r="E140" s="379"/>
    </row>
    <row r="141" s="26" customFormat="1" ht="15.75"/>
  </sheetData>
  <sheetProtection/>
  <mergeCells count="22">
    <mergeCell ref="B139:C139"/>
    <mergeCell ref="D139:E139"/>
    <mergeCell ref="D33:E33"/>
    <mergeCell ref="B140:C140"/>
    <mergeCell ref="D140:E140"/>
    <mergeCell ref="B137:C137"/>
    <mergeCell ref="A48:B48"/>
    <mergeCell ref="B84:C84"/>
    <mergeCell ref="A98:E98"/>
    <mergeCell ref="A100:B100"/>
    <mergeCell ref="B86:C86"/>
    <mergeCell ref="D30:E30"/>
    <mergeCell ref="D86:E86"/>
    <mergeCell ref="B87:C87"/>
    <mergeCell ref="D87:E87"/>
    <mergeCell ref="D32:E32"/>
    <mergeCell ref="A3:E3"/>
    <mergeCell ref="A5:B5"/>
    <mergeCell ref="B30:C30"/>
    <mergeCell ref="A46:E46"/>
    <mergeCell ref="B32:C32"/>
    <mergeCell ref="B33:C33"/>
  </mergeCells>
  <printOptions/>
  <pageMargins left="0.8" right="0.35" top="0.23" bottom="0.23" header="0.17" footer="0.21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B1:M200"/>
  <sheetViews>
    <sheetView zoomScalePageLayoutView="0" workbookViewId="0" topLeftCell="A26">
      <selection activeCell="J49" sqref="J49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13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03"/>
      <c r="E1" s="17"/>
      <c r="F1" s="5"/>
    </row>
    <row r="2" spans="2:7" ht="25.5" customHeight="1">
      <c r="B2" s="69" t="s">
        <v>111</v>
      </c>
      <c r="C2" s="69"/>
      <c r="D2" s="211" t="s">
        <v>112</v>
      </c>
      <c r="F2" s="212"/>
      <c r="G2" s="212"/>
    </row>
    <row r="3" spans="4:6" ht="24" customHeight="1">
      <c r="D3" s="211" t="s">
        <v>339</v>
      </c>
      <c r="E3" s="69"/>
      <c r="F3" s="69"/>
    </row>
    <row r="4" spans="2:4" ht="22.5" customHeight="1">
      <c r="B4" s="69" t="s">
        <v>50</v>
      </c>
      <c r="C4" s="69"/>
      <c r="D4" s="10"/>
    </row>
    <row r="5" spans="4:6" ht="21" customHeight="1">
      <c r="D5" s="211" t="s">
        <v>340</v>
      </c>
      <c r="E5" s="69"/>
      <c r="F5" s="69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515</v>
      </c>
      <c r="E7" s="213"/>
      <c r="F7" s="214">
        <v>316196.8</v>
      </c>
    </row>
    <row r="8" spans="2:6" ht="23.25" customHeight="1">
      <c r="B8" s="1" t="s">
        <v>51</v>
      </c>
      <c r="E8" s="22"/>
      <c r="F8" s="215"/>
    </row>
    <row r="9" spans="2:6" ht="21.75" customHeight="1">
      <c r="B9" s="215" t="s">
        <v>398</v>
      </c>
      <c r="C9" s="216" t="s">
        <v>52</v>
      </c>
      <c r="D9" s="217" t="s">
        <v>7</v>
      </c>
      <c r="E9" s="22"/>
      <c r="F9" s="215"/>
    </row>
    <row r="10" spans="2:6" ht="21" customHeight="1">
      <c r="B10" s="218"/>
      <c r="C10" s="218"/>
      <c r="E10" s="22"/>
      <c r="F10" s="219">
        <f>D10</f>
        <v>0</v>
      </c>
    </row>
    <row r="11" spans="2:6" ht="18.75">
      <c r="B11" s="1" t="s">
        <v>53</v>
      </c>
      <c r="E11" s="22"/>
      <c r="F11" s="215"/>
    </row>
    <row r="12" spans="2:6" ht="18.75">
      <c r="B12" s="216" t="s">
        <v>13</v>
      </c>
      <c r="C12" s="216" t="s">
        <v>6</v>
      </c>
      <c r="D12" s="220" t="s">
        <v>7</v>
      </c>
      <c r="E12" s="22"/>
      <c r="F12" s="215"/>
    </row>
    <row r="13" spans="2:6" ht="18.75">
      <c r="B13" s="221"/>
      <c r="C13" s="215"/>
      <c r="D13" s="222"/>
      <c r="E13" s="22"/>
      <c r="F13" s="223">
        <f>D13</f>
        <v>0</v>
      </c>
    </row>
    <row r="14" spans="2:6" ht="18.75">
      <c r="B14" s="1" t="s">
        <v>149</v>
      </c>
      <c r="E14" s="22"/>
      <c r="F14" s="223">
        <v>0</v>
      </c>
    </row>
    <row r="15" spans="2:6" ht="18.75">
      <c r="B15" s="218"/>
      <c r="E15" s="22"/>
      <c r="F15" s="223"/>
    </row>
    <row r="16" spans="2:6" ht="18.75">
      <c r="B16" s="218"/>
      <c r="E16" s="22"/>
      <c r="F16" s="223"/>
    </row>
    <row r="17" spans="5:6" ht="18.75">
      <c r="E17" s="22"/>
      <c r="F17" s="223"/>
    </row>
    <row r="18" spans="5:6" ht="18.75">
      <c r="E18" s="22"/>
      <c r="F18" s="223"/>
    </row>
    <row r="19" spans="5:6" ht="18.75">
      <c r="E19" s="22"/>
      <c r="F19" s="223"/>
    </row>
    <row r="20" spans="5:6" ht="18.75">
      <c r="E20" s="22"/>
      <c r="F20" s="223"/>
    </row>
    <row r="21" spans="5:6" ht="18.75">
      <c r="E21" s="22"/>
      <c r="F21" s="223"/>
    </row>
    <row r="22" spans="5:6" ht="18.75">
      <c r="E22" s="22"/>
      <c r="F22" s="223"/>
    </row>
    <row r="23" spans="5:6" ht="18.75">
      <c r="E23" s="22"/>
      <c r="F23" s="223"/>
    </row>
    <row r="24" spans="2:10" ht="18.75">
      <c r="B24" s="1" t="s">
        <v>128</v>
      </c>
      <c r="E24" s="22"/>
      <c r="F24" s="222"/>
      <c r="J24" s="13"/>
    </row>
    <row r="25" spans="2:6" ht="18.75">
      <c r="B25" s="1" t="s">
        <v>129</v>
      </c>
      <c r="E25" s="22"/>
      <c r="F25" s="222">
        <v>0</v>
      </c>
    </row>
    <row r="26" spans="5:10" ht="18.75">
      <c r="E26" s="22"/>
      <c r="F26" s="222">
        <v>0</v>
      </c>
      <c r="J26" s="199"/>
    </row>
    <row r="27" spans="2:6" ht="18.75">
      <c r="B27" s="1" t="s">
        <v>516</v>
      </c>
      <c r="D27" s="224"/>
      <c r="E27" s="22"/>
      <c r="F27" s="225">
        <f>F7-F15-F16</f>
        <v>316196.8</v>
      </c>
    </row>
    <row r="28" spans="5:7" ht="8.25" customHeight="1">
      <c r="E28" s="66"/>
      <c r="F28" s="226"/>
      <c r="G28" s="17"/>
    </row>
    <row r="29" spans="2:6" ht="21" customHeight="1">
      <c r="B29" s="212" t="s">
        <v>54</v>
      </c>
      <c r="C29" s="212"/>
      <c r="D29" s="227"/>
      <c r="E29" s="213" t="s">
        <v>56</v>
      </c>
      <c r="F29" s="5"/>
    </row>
    <row r="30" spans="2:10" ht="18.75">
      <c r="B30" s="5" t="s">
        <v>55</v>
      </c>
      <c r="C30" s="5"/>
      <c r="D30" s="202"/>
      <c r="E30" s="22" t="s">
        <v>55</v>
      </c>
      <c r="F30" s="5"/>
      <c r="J30" s="13"/>
    </row>
    <row r="31" spans="2:10" ht="18.75">
      <c r="B31" s="5" t="s">
        <v>161</v>
      </c>
      <c r="C31" s="5"/>
      <c r="D31" s="202"/>
      <c r="E31" s="22" t="s">
        <v>454</v>
      </c>
      <c r="F31" s="5"/>
      <c r="J31" s="199"/>
    </row>
    <row r="32" spans="2:6" ht="18.75">
      <c r="B32" s="5" t="s">
        <v>157</v>
      </c>
      <c r="C32" s="5"/>
      <c r="D32" s="202"/>
      <c r="E32" s="22" t="s">
        <v>455</v>
      </c>
      <c r="F32" s="5"/>
    </row>
    <row r="33" spans="2:6" ht="18.75">
      <c r="B33" s="5" t="s">
        <v>517</v>
      </c>
      <c r="C33" s="5"/>
      <c r="D33" s="202"/>
      <c r="E33" s="22" t="str">
        <f>B33</f>
        <v>วันที่  31  ตุลาคม  2554</v>
      </c>
      <c r="F33" s="5"/>
    </row>
    <row r="34" spans="2:7" ht="18.75">
      <c r="B34" s="17"/>
      <c r="C34" s="17"/>
      <c r="D34" s="203"/>
      <c r="E34" s="66"/>
      <c r="F34" s="17"/>
      <c r="G34" s="17"/>
    </row>
    <row r="200" ht="18.75">
      <c r="M200" s="1">
        <v>0</v>
      </c>
    </row>
  </sheetData>
  <sheetProtection/>
  <printOptions/>
  <pageMargins left="0.6" right="0" top="0.94" bottom="0.31" header="0.22" footer="0.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B1:M212"/>
  <sheetViews>
    <sheetView zoomScalePageLayoutView="0" workbookViewId="0" topLeftCell="A22">
      <selection activeCell="F32" sqref="F32"/>
    </sheetView>
  </sheetViews>
  <sheetFormatPr defaultColWidth="9.00390625" defaultRowHeight="21.75"/>
  <cols>
    <col min="1" max="1" width="2.421875" style="1" customWidth="1"/>
    <col min="2" max="3" width="18.7109375" style="1" customWidth="1"/>
    <col min="4" max="4" width="14.28125" style="319" customWidth="1"/>
    <col min="5" max="5" width="16.00390625" style="1" customWidth="1"/>
    <col min="6" max="6" width="14.421875" style="1" customWidth="1"/>
    <col min="7" max="7" width="11.28125" style="1" customWidth="1"/>
    <col min="8" max="8" width="9.57421875" style="319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318"/>
      <c r="E1" s="17"/>
      <c r="F1" s="5"/>
    </row>
    <row r="2" spans="2:7" ht="25.5" customHeight="1">
      <c r="B2" s="69" t="s">
        <v>111</v>
      </c>
      <c r="C2" s="69"/>
      <c r="D2" s="320"/>
      <c r="F2" s="212"/>
      <c r="G2" s="212"/>
    </row>
    <row r="3" spans="4:6" ht="18.75">
      <c r="D3" s="321" t="s">
        <v>112</v>
      </c>
      <c r="E3" s="69"/>
      <c r="F3" s="69"/>
    </row>
    <row r="4" spans="2:4" ht="21.75" customHeight="1">
      <c r="B4" s="69" t="s">
        <v>344</v>
      </c>
      <c r="C4" s="69"/>
      <c r="D4" s="322"/>
    </row>
    <row r="5" spans="4:6" ht="21" customHeight="1">
      <c r="D5" s="321" t="s">
        <v>113</v>
      </c>
      <c r="E5" s="69"/>
      <c r="F5" s="69"/>
    </row>
    <row r="6" spans="2:7" ht="6" customHeight="1">
      <c r="B6" s="17"/>
      <c r="C6" s="17"/>
      <c r="D6" s="323"/>
      <c r="E6" s="17"/>
      <c r="F6" s="17"/>
      <c r="G6" s="17"/>
    </row>
    <row r="7" spans="2:6" ht="23.25" customHeight="1">
      <c r="B7" s="1" t="s">
        <v>510</v>
      </c>
      <c r="E7" s="213"/>
      <c r="F7" s="324">
        <v>1400058.05</v>
      </c>
    </row>
    <row r="8" spans="2:6" ht="25.5" customHeight="1">
      <c r="B8" s="69" t="s">
        <v>440</v>
      </c>
      <c r="E8" s="22"/>
      <c r="F8" s="215"/>
    </row>
    <row r="9" spans="2:6" ht="21.75" customHeight="1">
      <c r="B9" s="215" t="s">
        <v>398</v>
      </c>
      <c r="C9" s="216" t="s">
        <v>52</v>
      </c>
      <c r="D9" s="325" t="s">
        <v>7</v>
      </c>
      <c r="E9" s="22"/>
      <c r="F9" s="215"/>
    </row>
    <row r="10" spans="2:6" ht="21" customHeight="1">
      <c r="B10" s="218"/>
      <c r="C10" s="218"/>
      <c r="E10" s="22"/>
      <c r="F10" s="219">
        <f>D10</f>
        <v>0</v>
      </c>
    </row>
    <row r="11" spans="2:6" ht="18.75">
      <c r="B11" s="69" t="s">
        <v>53</v>
      </c>
      <c r="E11" s="22"/>
      <c r="F11" s="215"/>
    </row>
    <row r="12" spans="2:6" ht="18.75">
      <c r="B12" s="216" t="s">
        <v>13</v>
      </c>
      <c r="C12" s="216" t="s">
        <v>6</v>
      </c>
      <c r="D12" s="326" t="s">
        <v>7</v>
      </c>
      <c r="E12" s="22"/>
      <c r="F12" s="215"/>
    </row>
    <row r="13" spans="2:6" ht="18.75">
      <c r="B13" s="218">
        <v>20015</v>
      </c>
      <c r="C13" s="221" t="s">
        <v>508</v>
      </c>
      <c r="D13" s="327">
        <v>99850.52</v>
      </c>
      <c r="E13" s="22"/>
      <c r="F13" s="328">
        <f>D13</f>
        <v>99850.52</v>
      </c>
    </row>
    <row r="14" spans="2:6" ht="18.75">
      <c r="B14" s="218">
        <v>20028</v>
      </c>
      <c r="C14" s="221" t="s">
        <v>509</v>
      </c>
      <c r="D14" s="327">
        <v>190860</v>
      </c>
      <c r="E14" s="22"/>
      <c r="F14" s="328">
        <f>D14</f>
        <v>190860</v>
      </c>
    </row>
    <row r="15" spans="2:6" ht="18.75">
      <c r="B15" s="218"/>
      <c r="C15" s="221"/>
      <c r="D15" s="327"/>
      <c r="E15" s="22"/>
      <c r="F15" s="328">
        <f aca="true" t="shared" si="0" ref="F15:F30">D15</f>
        <v>0</v>
      </c>
    </row>
    <row r="16" spans="2:6" ht="18.75">
      <c r="B16" s="218"/>
      <c r="C16" s="221"/>
      <c r="D16" s="327"/>
      <c r="E16" s="22"/>
      <c r="F16" s="328">
        <f t="shared" si="0"/>
        <v>0</v>
      </c>
    </row>
    <row r="17" spans="2:6" ht="18.75">
      <c r="B17" s="218"/>
      <c r="C17" s="221"/>
      <c r="D17" s="327"/>
      <c r="E17" s="22"/>
      <c r="F17" s="328">
        <f t="shared" si="0"/>
        <v>0</v>
      </c>
    </row>
    <row r="18" spans="2:6" ht="18.75">
      <c r="B18" s="218"/>
      <c r="C18" s="221"/>
      <c r="D18" s="327"/>
      <c r="E18" s="22"/>
      <c r="F18" s="328">
        <f t="shared" si="0"/>
        <v>0</v>
      </c>
    </row>
    <row r="19" spans="2:8" s="232" customFormat="1" ht="18.75">
      <c r="B19" s="218"/>
      <c r="C19" s="221"/>
      <c r="D19" s="327"/>
      <c r="E19" s="22"/>
      <c r="F19" s="328">
        <f t="shared" si="0"/>
        <v>0</v>
      </c>
      <c r="H19" s="329"/>
    </row>
    <row r="20" spans="2:8" s="232" customFormat="1" ht="18.75">
      <c r="B20" s="218"/>
      <c r="C20" s="221"/>
      <c r="D20" s="327"/>
      <c r="E20" s="22"/>
      <c r="F20" s="328">
        <f t="shared" si="0"/>
        <v>0</v>
      </c>
      <c r="H20" s="329"/>
    </row>
    <row r="21" spans="2:8" s="232" customFormat="1" ht="18.75">
      <c r="B21" s="218"/>
      <c r="C21" s="221"/>
      <c r="D21" s="327"/>
      <c r="E21" s="22"/>
      <c r="F21" s="328">
        <f t="shared" si="0"/>
        <v>0</v>
      </c>
      <c r="G21" s="1"/>
      <c r="H21" s="329"/>
    </row>
    <row r="22" spans="2:8" s="232" customFormat="1" ht="18.75">
      <c r="B22" s="218"/>
      <c r="C22" s="221"/>
      <c r="D22" s="327"/>
      <c r="E22" s="22"/>
      <c r="F22" s="328">
        <f t="shared" si="0"/>
        <v>0</v>
      </c>
      <c r="G22" s="1"/>
      <c r="H22" s="329"/>
    </row>
    <row r="23" spans="2:8" s="232" customFormat="1" ht="18.75">
      <c r="B23" s="218"/>
      <c r="C23" s="221"/>
      <c r="D23" s="327"/>
      <c r="E23" s="22"/>
      <c r="F23" s="328">
        <f t="shared" si="0"/>
        <v>0</v>
      </c>
      <c r="G23" s="1"/>
      <c r="H23" s="329"/>
    </row>
    <row r="24" spans="2:8" s="232" customFormat="1" ht="18.75">
      <c r="B24" s="218"/>
      <c r="C24" s="221"/>
      <c r="D24" s="319"/>
      <c r="E24" s="22"/>
      <c r="F24" s="328">
        <f t="shared" si="0"/>
        <v>0</v>
      </c>
      <c r="G24" s="1"/>
      <c r="H24" s="329"/>
    </row>
    <row r="25" spans="2:8" s="232" customFormat="1" ht="18.75">
      <c r="B25" s="218"/>
      <c r="C25" s="221"/>
      <c r="D25" s="319"/>
      <c r="E25" s="22"/>
      <c r="F25" s="328">
        <f t="shared" si="0"/>
        <v>0</v>
      </c>
      <c r="G25" s="1"/>
      <c r="H25" s="329"/>
    </row>
    <row r="26" spans="2:8" s="232" customFormat="1" ht="18.75">
      <c r="B26" s="218"/>
      <c r="C26" s="221"/>
      <c r="D26" s="319"/>
      <c r="E26" s="22"/>
      <c r="F26" s="328">
        <f t="shared" si="0"/>
        <v>0</v>
      </c>
      <c r="G26" s="1"/>
      <c r="H26" s="329"/>
    </row>
    <row r="27" spans="2:8" s="232" customFormat="1" ht="18.75">
      <c r="B27" s="218"/>
      <c r="C27" s="221"/>
      <c r="D27" s="319"/>
      <c r="E27" s="22"/>
      <c r="F27" s="328">
        <f t="shared" si="0"/>
        <v>0</v>
      </c>
      <c r="G27" s="1"/>
      <c r="H27" s="329"/>
    </row>
    <row r="28" spans="2:8" s="232" customFormat="1" ht="18.75">
      <c r="B28" s="218"/>
      <c r="C28" s="221"/>
      <c r="D28" s="319"/>
      <c r="E28" s="22"/>
      <c r="F28" s="328">
        <f t="shared" si="0"/>
        <v>0</v>
      </c>
      <c r="G28" s="1"/>
      <c r="H28" s="329"/>
    </row>
    <row r="29" spans="2:8" s="232" customFormat="1" ht="18.75">
      <c r="B29" s="218"/>
      <c r="C29" s="221"/>
      <c r="D29" s="319"/>
      <c r="E29" s="22"/>
      <c r="F29" s="328">
        <f t="shared" si="0"/>
        <v>0</v>
      </c>
      <c r="G29" s="1"/>
      <c r="H29" s="329"/>
    </row>
    <row r="30" spans="2:8" s="232" customFormat="1" ht="18.75">
      <c r="B30" s="218"/>
      <c r="C30" s="215"/>
      <c r="D30" s="319"/>
      <c r="E30" s="22"/>
      <c r="F30" s="328">
        <f t="shared" si="0"/>
        <v>0</v>
      </c>
      <c r="G30" s="1"/>
      <c r="H30" s="329"/>
    </row>
    <row r="31" spans="2:8" s="232" customFormat="1" ht="18.75">
      <c r="B31" s="69" t="s">
        <v>438</v>
      </c>
      <c r="C31" s="215"/>
      <c r="D31" s="319"/>
      <c r="E31" s="22"/>
      <c r="F31" s="328">
        <v>0</v>
      </c>
      <c r="G31" s="1"/>
      <c r="H31" s="329"/>
    </row>
    <row r="32" spans="2:8" s="232" customFormat="1" ht="18.75">
      <c r="B32" s="308"/>
      <c r="C32" s="215"/>
      <c r="D32" s="319"/>
      <c r="E32" s="22"/>
      <c r="F32" s="328"/>
      <c r="G32" s="1"/>
      <c r="H32" s="329"/>
    </row>
    <row r="33" spans="2:8" s="232" customFormat="1" ht="18.75">
      <c r="B33" s="308"/>
      <c r="C33" s="215"/>
      <c r="D33" s="319"/>
      <c r="E33" s="22"/>
      <c r="F33" s="328"/>
      <c r="G33" s="1"/>
      <c r="H33" s="329"/>
    </row>
    <row r="34" spans="2:8" s="232" customFormat="1" ht="18.75">
      <c r="B34" s="1"/>
      <c r="C34" s="215"/>
      <c r="D34" s="319"/>
      <c r="E34" s="22"/>
      <c r="F34" s="328"/>
      <c r="H34" s="329"/>
    </row>
    <row r="35" spans="2:6" ht="18.75">
      <c r="B35" s="234"/>
      <c r="C35" s="234"/>
      <c r="E35" s="22"/>
      <c r="F35" s="328"/>
    </row>
    <row r="36" spans="2:10" ht="18.75">
      <c r="B36" s="69" t="s">
        <v>439</v>
      </c>
      <c r="E36" s="22"/>
      <c r="F36" s="327"/>
      <c r="J36" s="319"/>
    </row>
    <row r="37" spans="2:6" ht="18.75">
      <c r="B37" s="1" t="s">
        <v>129</v>
      </c>
      <c r="E37" s="22"/>
      <c r="F37" s="327">
        <v>0.05</v>
      </c>
    </row>
    <row r="38" spans="5:10" ht="18.75">
      <c r="E38" s="22"/>
      <c r="F38" s="327">
        <v>0</v>
      </c>
      <c r="J38" s="199"/>
    </row>
    <row r="39" spans="2:6" ht="18.75">
      <c r="B39" s="1" t="s">
        <v>511</v>
      </c>
      <c r="D39" s="330"/>
      <c r="E39" s="22"/>
      <c r="F39" s="331">
        <f>F7-F13-F14-F19-F20+F37-F32-F33-F34-F35+F38-F21-F15-F16-F17-F18-F22-F23-F24-F30-F31-F25-F26-F27-F28-F29</f>
        <v>1109347.58</v>
      </c>
    </row>
    <row r="40" spans="5:7" ht="18" customHeight="1">
      <c r="E40" s="66"/>
      <c r="F40" s="226"/>
      <c r="G40" s="17"/>
    </row>
    <row r="41" spans="2:6" ht="21" customHeight="1">
      <c r="B41" s="212" t="s">
        <v>54</v>
      </c>
      <c r="C41" s="212"/>
      <c r="D41" s="332"/>
      <c r="E41" s="213" t="s">
        <v>56</v>
      </c>
      <c r="F41" s="5"/>
    </row>
    <row r="42" spans="2:10" ht="18.75">
      <c r="B42" s="5" t="s">
        <v>55</v>
      </c>
      <c r="C42" s="5"/>
      <c r="D42" s="333"/>
      <c r="E42" s="22" t="s">
        <v>55</v>
      </c>
      <c r="F42" s="5"/>
      <c r="J42" s="319"/>
    </row>
    <row r="43" spans="2:10" ht="18.75">
      <c r="B43" s="5" t="s">
        <v>161</v>
      </c>
      <c r="C43" s="5"/>
      <c r="D43" s="333"/>
      <c r="E43" s="22" t="s">
        <v>454</v>
      </c>
      <c r="F43" s="5"/>
      <c r="J43" s="199"/>
    </row>
    <row r="44" spans="2:6" ht="18.75">
      <c r="B44" s="5" t="s">
        <v>157</v>
      </c>
      <c r="C44" s="5"/>
      <c r="D44" s="333"/>
      <c r="E44" s="22" t="s">
        <v>455</v>
      </c>
      <c r="F44" s="5"/>
    </row>
    <row r="45" spans="2:6" ht="18.75">
      <c r="B45" s="5" t="s">
        <v>512</v>
      </c>
      <c r="C45" s="5"/>
      <c r="D45" s="333"/>
      <c r="E45" s="22" t="str">
        <f>B45</f>
        <v>วันที่     31 ตุลาคม 2554</v>
      </c>
      <c r="F45" s="5"/>
    </row>
    <row r="46" spans="2:7" ht="18.75">
      <c r="B46" s="17"/>
      <c r="C46" s="17"/>
      <c r="D46" s="318"/>
      <c r="E46" s="66"/>
      <c r="F46" s="17"/>
      <c r="G46" s="17"/>
    </row>
    <row r="212" ht="18.75">
      <c r="M212" s="1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B1:H34"/>
  <sheetViews>
    <sheetView zoomScalePageLayoutView="0" workbookViewId="0" topLeftCell="A12">
      <selection activeCell="B7" sqref="B7"/>
    </sheetView>
  </sheetViews>
  <sheetFormatPr defaultColWidth="9.00390625" defaultRowHeight="21.75"/>
  <cols>
    <col min="1" max="1" width="2.421875" style="1" customWidth="1"/>
    <col min="2" max="2" width="19.140625" style="1" customWidth="1"/>
    <col min="3" max="3" width="17.28125" style="1" customWidth="1"/>
    <col min="4" max="4" width="15.7109375" style="13" customWidth="1"/>
    <col min="5" max="5" width="14.28125" style="1" customWidth="1"/>
    <col min="6" max="6" width="17.7109375" style="1" customWidth="1"/>
    <col min="7" max="7" width="8.140625" style="1" customWidth="1"/>
    <col min="8" max="8" width="9.57421875" style="13" bestFit="1" customWidth="1"/>
    <col min="9" max="16384" width="9.00390625" style="1" customWidth="1"/>
  </cols>
  <sheetData>
    <row r="1" spans="2:6" ht="19.5" customHeight="1">
      <c r="B1" s="17"/>
      <c r="C1" s="17"/>
      <c r="D1" s="203"/>
      <c r="E1" s="17"/>
      <c r="F1" s="5"/>
    </row>
    <row r="2" spans="2:7" ht="22.5" customHeight="1">
      <c r="B2" s="69" t="s">
        <v>111</v>
      </c>
      <c r="C2" s="69"/>
      <c r="D2" s="211" t="s">
        <v>331</v>
      </c>
      <c r="F2" s="212"/>
      <c r="G2" s="212"/>
    </row>
    <row r="3" spans="4:6" ht="18.75">
      <c r="D3" s="211" t="s">
        <v>341</v>
      </c>
      <c r="E3" s="69"/>
      <c r="F3" s="69"/>
    </row>
    <row r="4" spans="2:4" ht="22.5" customHeight="1">
      <c r="B4" s="69" t="s">
        <v>343</v>
      </c>
      <c r="C4" s="69"/>
      <c r="D4" s="10"/>
    </row>
    <row r="5" spans="4:6" ht="21" customHeight="1">
      <c r="D5" s="211" t="s">
        <v>332</v>
      </c>
      <c r="E5" s="69"/>
      <c r="F5" s="69"/>
    </row>
    <row r="6" spans="2:7" ht="6" customHeight="1">
      <c r="B6" s="17"/>
      <c r="C6" s="17"/>
      <c r="D6" s="20"/>
      <c r="E6" s="17"/>
      <c r="F6" s="17"/>
      <c r="G6" s="17"/>
    </row>
    <row r="7" spans="2:6" ht="22.5" customHeight="1">
      <c r="B7" s="1" t="s">
        <v>510</v>
      </c>
      <c r="E7" s="213"/>
      <c r="F7" s="214">
        <v>2691817.27</v>
      </c>
    </row>
    <row r="8" spans="2:6" ht="24" customHeight="1">
      <c r="B8" s="1" t="s">
        <v>333</v>
      </c>
      <c r="E8" s="22"/>
      <c r="F8" s="215"/>
    </row>
    <row r="9" spans="2:6" ht="18.75">
      <c r="B9" s="215" t="s">
        <v>399</v>
      </c>
      <c r="C9" s="216"/>
      <c r="D9" s="217" t="s">
        <v>7</v>
      </c>
      <c r="E9" s="22"/>
      <c r="F9" s="215"/>
    </row>
    <row r="10" spans="2:6" ht="21" customHeight="1">
      <c r="B10" s="221"/>
      <c r="E10" s="22"/>
      <c r="F10" s="219">
        <f>D10</f>
        <v>0</v>
      </c>
    </row>
    <row r="11" spans="2:6" ht="21" customHeight="1">
      <c r="B11" s="221"/>
      <c r="D11" s="13">
        <v>0</v>
      </c>
      <c r="E11" s="22"/>
      <c r="F11" s="219">
        <f>D11</f>
        <v>0</v>
      </c>
    </row>
    <row r="12" spans="2:6" ht="21" customHeight="1">
      <c r="B12" s="221"/>
      <c r="E12" s="22"/>
      <c r="F12" s="219"/>
    </row>
    <row r="13" spans="2:6" ht="21" customHeight="1">
      <c r="B13" s="221"/>
      <c r="E13" s="22"/>
      <c r="F13" s="219"/>
    </row>
    <row r="14" spans="2:6" ht="21" customHeight="1">
      <c r="B14" s="221"/>
      <c r="E14" s="22"/>
      <c r="F14" s="219"/>
    </row>
    <row r="15" spans="2:6" ht="21" customHeight="1">
      <c r="B15" s="221"/>
      <c r="E15" s="22"/>
      <c r="F15" s="219"/>
    </row>
    <row r="16" spans="2:6" ht="21" customHeight="1">
      <c r="B16" s="221"/>
      <c r="E16" s="22"/>
      <c r="F16" s="219"/>
    </row>
    <row r="17" spans="2:6" ht="21" customHeight="1">
      <c r="B17" s="221"/>
      <c r="E17" s="22"/>
      <c r="F17" s="219"/>
    </row>
    <row r="18" spans="2:6" ht="21" customHeight="1">
      <c r="B18" s="221"/>
      <c r="E18" s="22"/>
      <c r="F18" s="219"/>
    </row>
    <row r="19" spans="2:6" ht="21" customHeight="1">
      <c r="B19" s="221"/>
      <c r="E19" s="22"/>
      <c r="F19" s="219"/>
    </row>
    <row r="20" spans="2:6" ht="21" customHeight="1">
      <c r="B20" s="221"/>
      <c r="E20" s="22"/>
      <c r="F20" s="219"/>
    </row>
    <row r="21" spans="2:6" ht="21" customHeight="1">
      <c r="B21" s="221"/>
      <c r="E21" s="22"/>
      <c r="F21" s="219"/>
    </row>
    <row r="22" spans="2:6" ht="21" customHeight="1">
      <c r="B22" s="221"/>
      <c r="E22" s="22"/>
      <c r="F22" s="219"/>
    </row>
    <row r="23" spans="2:6" ht="21" customHeight="1">
      <c r="B23" s="221"/>
      <c r="E23" s="22"/>
      <c r="F23" s="219"/>
    </row>
    <row r="24" spans="2:6" ht="18.75">
      <c r="B24" s="1" t="s">
        <v>53</v>
      </c>
      <c r="E24" s="22"/>
      <c r="F24" s="215"/>
    </row>
    <row r="25" spans="2:8" s="232" customFormat="1" ht="18.75">
      <c r="B25" s="235"/>
      <c r="C25" s="215"/>
      <c r="D25" s="233"/>
      <c r="E25" s="236"/>
      <c r="F25" s="237"/>
      <c r="H25" s="233"/>
    </row>
    <row r="26" spans="2:6" ht="18.75">
      <c r="B26" s="1" t="s">
        <v>334</v>
      </c>
      <c r="E26" s="22"/>
      <c r="F26" s="215"/>
    </row>
    <row r="27" spans="2:6" ht="18.75">
      <c r="B27" s="1" t="s">
        <v>514</v>
      </c>
      <c r="E27" s="22"/>
      <c r="F27" s="225">
        <f>F7-F11</f>
        <v>2691817.27</v>
      </c>
    </row>
    <row r="28" spans="5:7" ht="11.25" customHeight="1">
      <c r="E28" s="66"/>
      <c r="F28" s="17"/>
      <c r="G28" s="17"/>
    </row>
    <row r="29" spans="2:6" ht="21" customHeight="1">
      <c r="B29" s="212" t="s">
        <v>54</v>
      </c>
      <c r="C29" s="212"/>
      <c r="D29" s="227"/>
      <c r="E29" s="213" t="s">
        <v>56</v>
      </c>
      <c r="F29" s="5"/>
    </row>
    <row r="30" spans="2:6" ht="18.75">
      <c r="B30" s="5" t="s">
        <v>55</v>
      </c>
      <c r="C30" s="5"/>
      <c r="D30" s="202"/>
      <c r="E30" s="22" t="s">
        <v>55</v>
      </c>
      <c r="F30" s="5"/>
    </row>
    <row r="31" spans="2:6" ht="18.75">
      <c r="B31" s="5" t="s">
        <v>335</v>
      </c>
      <c r="C31" s="5"/>
      <c r="D31" s="202"/>
      <c r="E31" s="22" t="s">
        <v>454</v>
      </c>
      <c r="F31" s="5"/>
    </row>
    <row r="32" spans="2:6" ht="18.75">
      <c r="B32" s="5" t="s">
        <v>157</v>
      </c>
      <c r="C32" s="5"/>
      <c r="D32" s="202"/>
      <c r="E32" s="22" t="s">
        <v>455</v>
      </c>
      <c r="F32" s="5"/>
    </row>
    <row r="33" spans="2:6" ht="18.75">
      <c r="B33" s="5" t="s">
        <v>513</v>
      </c>
      <c r="C33" s="5"/>
      <c r="D33" s="202"/>
      <c r="E33" s="22" t="str">
        <f>B33</f>
        <v> วันที่   31 ตุลาคม 2554</v>
      </c>
      <c r="F33" s="5"/>
    </row>
    <row r="34" spans="2:7" ht="18.75">
      <c r="B34" s="17"/>
      <c r="C34" s="17"/>
      <c r="D34" s="203"/>
      <c r="E34" s="66"/>
      <c r="F34" s="17"/>
      <c r="G34" s="17"/>
    </row>
  </sheetData>
  <sheetProtection/>
  <printOptions/>
  <pageMargins left="0.6" right="0" top="0.91" bottom="0.84" header="0.2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B1:H29"/>
  <sheetViews>
    <sheetView zoomScalePageLayoutView="0" workbookViewId="0" topLeftCell="A1">
      <selection activeCell="R20" sqref="R20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6.421875" style="13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13" bestFit="1" customWidth="1"/>
    <col min="9" max="16384" width="9.00390625" style="1" customWidth="1"/>
  </cols>
  <sheetData>
    <row r="1" spans="2:6" ht="10.5" customHeight="1">
      <c r="B1" s="17"/>
      <c r="C1" s="17"/>
      <c r="D1" s="203"/>
      <c r="E1" s="17"/>
      <c r="F1" s="5"/>
    </row>
    <row r="2" spans="2:7" ht="23.25" customHeight="1">
      <c r="B2" s="69" t="s">
        <v>111</v>
      </c>
      <c r="C2" s="69"/>
      <c r="D2" s="211" t="s">
        <v>331</v>
      </c>
      <c r="F2" s="212"/>
      <c r="G2" s="212"/>
    </row>
    <row r="3" spans="4:6" ht="18.75">
      <c r="D3" s="211" t="s">
        <v>342</v>
      </c>
      <c r="E3" s="69"/>
      <c r="F3" s="69"/>
    </row>
    <row r="4" spans="2:4" ht="23.25" customHeight="1">
      <c r="B4" s="69" t="s">
        <v>337</v>
      </c>
      <c r="C4" s="69"/>
      <c r="D4" s="10"/>
    </row>
    <row r="5" spans="4:6" ht="21" customHeight="1">
      <c r="D5" s="211" t="s">
        <v>336</v>
      </c>
      <c r="E5" s="69"/>
      <c r="F5" s="69"/>
    </row>
    <row r="6" spans="2:7" ht="6" customHeight="1">
      <c r="B6" s="17"/>
      <c r="C6" s="17"/>
      <c r="D6" s="20"/>
      <c r="E6" s="17"/>
      <c r="F6" s="17"/>
      <c r="G6" s="17"/>
    </row>
    <row r="7" spans="2:6" ht="22.5" customHeight="1">
      <c r="B7" s="1" t="s">
        <v>521</v>
      </c>
      <c r="E7" s="213"/>
      <c r="F7" s="214">
        <v>8093889.31</v>
      </c>
    </row>
    <row r="8" spans="2:6" ht="20.25" customHeight="1">
      <c r="B8" s="1" t="s">
        <v>333</v>
      </c>
      <c r="E8" s="22"/>
      <c r="F8" s="215"/>
    </row>
    <row r="9" spans="2:6" ht="18.75">
      <c r="B9" s="215" t="s">
        <v>399</v>
      </c>
      <c r="C9" s="216"/>
      <c r="D9" s="217" t="s">
        <v>7</v>
      </c>
      <c r="E9" s="22"/>
      <c r="F9" s="215"/>
    </row>
    <row r="10" spans="2:6" ht="23.25" customHeight="1">
      <c r="B10" s="221"/>
      <c r="E10" s="22"/>
      <c r="F10" s="219">
        <f aca="true" t="shared" si="0" ref="F10:F15">D10</f>
        <v>0</v>
      </c>
    </row>
    <row r="11" spans="2:6" ht="21" customHeight="1">
      <c r="B11" s="221"/>
      <c r="E11" s="22"/>
      <c r="F11" s="219">
        <f t="shared" si="0"/>
        <v>0</v>
      </c>
    </row>
    <row r="12" spans="2:6" ht="21" customHeight="1">
      <c r="B12" s="221"/>
      <c r="E12" s="22"/>
      <c r="F12" s="219">
        <f t="shared" si="0"/>
        <v>0</v>
      </c>
    </row>
    <row r="13" spans="2:6" ht="21" customHeight="1">
      <c r="B13" s="221"/>
      <c r="E13" s="22"/>
      <c r="F13" s="219">
        <f t="shared" si="0"/>
        <v>0</v>
      </c>
    </row>
    <row r="14" spans="2:6" ht="21" customHeight="1">
      <c r="B14" s="221"/>
      <c r="E14" s="22"/>
      <c r="F14" s="219">
        <f t="shared" si="0"/>
        <v>0</v>
      </c>
    </row>
    <row r="15" spans="2:6" ht="21" customHeight="1">
      <c r="B15" s="221"/>
      <c r="E15" s="22"/>
      <c r="F15" s="219">
        <f t="shared" si="0"/>
        <v>0</v>
      </c>
    </row>
    <row r="16" spans="2:6" ht="21" customHeight="1">
      <c r="B16" s="221"/>
      <c r="E16" s="22"/>
      <c r="F16" s="219"/>
    </row>
    <row r="17" spans="2:6" ht="21" customHeight="1">
      <c r="B17" s="221"/>
      <c r="E17" s="22"/>
      <c r="F17" s="219"/>
    </row>
    <row r="18" spans="2:6" ht="21" customHeight="1">
      <c r="B18" s="221"/>
      <c r="E18" s="22"/>
      <c r="F18" s="219"/>
    </row>
    <row r="19" spans="2:6" ht="18.75">
      <c r="B19" s="1" t="s">
        <v>53</v>
      </c>
      <c r="E19" s="22"/>
      <c r="F19" s="215"/>
    </row>
    <row r="20" spans="2:8" s="232" customFormat="1" ht="18.75">
      <c r="B20" s="235"/>
      <c r="C20" s="215"/>
      <c r="D20" s="233"/>
      <c r="E20" s="236"/>
      <c r="F20" s="237"/>
      <c r="H20" s="233"/>
    </row>
    <row r="21" spans="2:6" ht="18.75">
      <c r="B21" s="1" t="s">
        <v>334</v>
      </c>
      <c r="E21" s="22"/>
      <c r="F21" s="215"/>
    </row>
    <row r="22" spans="2:6" ht="18.75">
      <c r="B22" s="1" t="s">
        <v>522</v>
      </c>
      <c r="E22" s="22"/>
      <c r="F22" s="225">
        <f>F7-F10</f>
        <v>8093889.31</v>
      </c>
    </row>
    <row r="23" spans="5:7" ht="11.25" customHeight="1">
      <c r="E23" s="66"/>
      <c r="F23" s="17"/>
      <c r="G23" s="17"/>
    </row>
    <row r="24" spans="2:6" ht="21" customHeight="1">
      <c r="B24" s="212" t="s">
        <v>54</v>
      </c>
      <c r="C24" s="212"/>
      <c r="D24" s="227"/>
      <c r="E24" s="213" t="s">
        <v>56</v>
      </c>
      <c r="F24" s="5"/>
    </row>
    <row r="25" spans="2:6" ht="18.75">
      <c r="B25" s="5" t="s">
        <v>55</v>
      </c>
      <c r="C25" s="5"/>
      <c r="D25" s="202"/>
      <c r="E25" s="22" t="s">
        <v>55</v>
      </c>
      <c r="F25" s="5"/>
    </row>
    <row r="26" spans="2:6" ht="18.75">
      <c r="B26" s="5" t="s">
        <v>335</v>
      </c>
      <c r="C26" s="5"/>
      <c r="D26" s="202"/>
      <c r="E26" s="22" t="s">
        <v>454</v>
      </c>
      <c r="F26" s="5"/>
    </row>
    <row r="27" spans="2:6" ht="18.75">
      <c r="B27" s="5" t="s">
        <v>157</v>
      </c>
      <c r="C27" s="5"/>
      <c r="D27" s="202"/>
      <c r="E27" s="22" t="s">
        <v>455</v>
      </c>
      <c r="F27" s="5"/>
    </row>
    <row r="28" spans="2:6" ht="18.75">
      <c r="B28" s="5" t="s">
        <v>523</v>
      </c>
      <c r="C28" s="5"/>
      <c r="D28" s="202"/>
      <c r="E28" s="22" t="str">
        <f>B28</f>
        <v> วันที่   31  ตุลาคม  2554</v>
      </c>
      <c r="F28" s="5"/>
    </row>
    <row r="29" spans="2:7" ht="18.75">
      <c r="B29" s="17"/>
      <c r="C29" s="17"/>
      <c r="D29" s="203"/>
      <c r="E29" s="66"/>
      <c r="F29" s="17"/>
      <c r="G29" s="1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2:H7"/>
  <sheetViews>
    <sheetView zoomScalePageLayoutView="0" workbookViewId="0" topLeftCell="A1">
      <selection activeCell="K16" sqref="K16"/>
    </sheetView>
  </sheetViews>
  <sheetFormatPr defaultColWidth="8.8515625" defaultRowHeight="21.75"/>
  <cols>
    <col min="1" max="1" width="8.00390625" style="229" customWidth="1"/>
    <col min="2" max="2" width="8.8515625" style="106" customWidth="1"/>
    <col min="3" max="3" width="15.421875" style="106" customWidth="1"/>
    <col min="4" max="4" width="16.8515625" style="106" customWidth="1"/>
    <col min="5" max="5" width="19.140625" style="231" customWidth="1"/>
    <col min="6" max="6" width="2.57421875" style="106" customWidth="1"/>
    <col min="7" max="7" width="19.7109375" style="231" customWidth="1"/>
    <col min="8" max="16384" width="8.8515625" style="106" customWidth="1"/>
  </cols>
  <sheetData>
    <row r="2" spans="1:8" ht="21">
      <c r="A2" s="392" t="s">
        <v>141</v>
      </c>
      <c r="B2" s="392"/>
      <c r="C2" s="392"/>
      <c r="D2" s="392"/>
      <c r="E2" s="392"/>
      <c r="F2" s="392"/>
      <c r="G2" s="392"/>
      <c r="H2" s="228"/>
    </row>
    <row r="3" spans="1:8" ht="21">
      <c r="A3" s="392" t="s">
        <v>524</v>
      </c>
      <c r="B3" s="392"/>
      <c r="C3" s="392"/>
      <c r="D3" s="392"/>
      <c r="E3" s="392"/>
      <c r="F3" s="392"/>
      <c r="G3" s="392"/>
      <c r="H3" s="228"/>
    </row>
    <row r="4" spans="2:5" ht="21">
      <c r="B4" s="106" t="s">
        <v>525</v>
      </c>
      <c r="E4" s="230">
        <v>3087854.95</v>
      </c>
    </row>
    <row r="5" spans="1:5" ht="21">
      <c r="A5" s="229" t="s">
        <v>526</v>
      </c>
      <c r="B5" s="106" t="s">
        <v>527</v>
      </c>
      <c r="E5" s="231">
        <v>500</v>
      </c>
    </row>
    <row r="6" spans="1:5" ht="21">
      <c r="A6" s="229" t="s">
        <v>415</v>
      </c>
      <c r="B6" s="106" t="s">
        <v>528</v>
      </c>
      <c r="E6" s="231">
        <v>190860</v>
      </c>
    </row>
    <row r="7" ht="21.75" thickBot="1">
      <c r="E7" s="307">
        <f>E4+E5-E6</f>
        <v>2897494.95</v>
      </c>
    </row>
    <row r="8" ht="21.75" thickTop="1"/>
  </sheetData>
  <sheetProtection/>
  <mergeCells count="2">
    <mergeCell ref="A2:G2"/>
    <mergeCell ref="A3:G3"/>
  </mergeCells>
  <printOptions/>
  <pageMargins left="0.75" right="0.75" top="0.43" bottom="0.27" header="0.3" footer="0.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B1:G23"/>
  <sheetViews>
    <sheetView zoomScalePageLayoutView="0" workbookViewId="0" topLeftCell="A1">
      <selection activeCell="C16" sqref="C16"/>
    </sheetView>
  </sheetViews>
  <sheetFormatPr defaultColWidth="9.140625" defaultRowHeight="21.75"/>
  <cols>
    <col min="1" max="1" width="7.00390625" style="1" customWidth="1"/>
    <col min="2" max="2" width="8.140625" style="1" customWidth="1"/>
    <col min="3" max="3" width="45.421875" style="1" customWidth="1"/>
    <col min="4" max="4" width="12.7109375" style="13" customWidth="1"/>
    <col min="5" max="16384" width="9.140625" style="1" customWidth="1"/>
  </cols>
  <sheetData>
    <row r="1" spans="2:7" ht="18.75">
      <c r="B1" s="409" t="s">
        <v>91</v>
      </c>
      <c r="C1" s="409"/>
      <c r="D1" s="409"/>
      <c r="E1" s="238"/>
      <c r="F1" s="238"/>
      <c r="G1" s="238"/>
    </row>
    <row r="2" spans="2:7" ht="18.75">
      <c r="B2" s="409" t="s">
        <v>163</v>
      </c>
      <c r="C2" s="409"/>
      <c r="D2" s="409"/>
      <c r="E2" s="238"/>
      <c r="F2" s="238"/>
      <c r="G2" s="238"/>
    </row>
    <row r="3" spans="2:7" ht="18.75">
      <c r="B3" s="409" t="s">
        <v>529</v>
      </c>
      <c r="C3" s="409"/>
      <c r="D3" s="409"/>
      <c r="E3" s="238"/>
      <c r="F3" s="238"/>
      <c r="G3" s="238"/>
    </row>
    <row r="5" spans="2:4" ht="18.75">
      <c r="B5" s="3" t="s">
        <v>164</v>
      </c>
      <c r="C5" s="3" t="s">
        <v>18</v>
      </c>
      <c r="D5" s="239" t="s">
        <v>7</v>
      </c>
    </row>
    <row r="6" spans="2:4" ht="18.75">
      <c r="B6" s="3">
        <v>1</v>
      </c>
      <c r="C6" s="240" t="s">
        <v>530</v>
      </c>
      <c r="D6" s="241">
        <v>142740</v>
      </c>
    </row>
    <row r="7" spans="2:4" ht="18.75">
      <c r="B7" s="3">
        <v>2</v>
      </c>
      <c r="C7" s="240" t="s">
        <v>531</v>
      </c>
      <c r="D7" s="241">
        <v>41280</v>
      </c>
    </row>
    <row r="8" spans="2:4" ht="18.75">
      <c r="B8" s="3">
        <v>3</v>
      </c>
      <c r="C8" s="240" t="s">
        <v>532</v>
      </c>
      <c r="D8" s="241">
        <v>6840</v>
      </c>
    </row>
    <row r="9" spans="2:4" ht="18.75">
      <c r="B9" s="3"/>
      <c r="C9" s="240"/>
      <c r="D9" s="241"/>
    </row>
    <row r="10" spans="2:4" ht="18.75">
      <c r="B10" s="3"/>
      <c r="C10" s="240"/>
      <c r="D10" s="241"/>
    </row>
    <row r="11" spans="2:4" ht="18.75">
      <c r="B11" s="3"/>
      <c r="C11" s="240"/>
      <c r="D11" s="241"/>
    </row>
    <row r="12" spans="2:4" ht="18.75">
      <c r="B12" s="3"/>
      <c r="C12" s="240"/>
      <c r="D12" s="241"/>
    </row>
    <row r="13" spans="2:4" ht="18.75">
      <c r="B13" s="3"/>
      <c r="C13" s="240"/>
      <c r="D13" s="241"/>
    </row>
    <row r="14" spans="2:4" ht="18.75">
      <c r="B14" s="3"/>
      <c r="C14" s="240"/>
      <c r="D14" s="241"/>
    </row>
    <row r="15" spans="2:4" ht="18.75">
      <c r="B15" s="3"/>
      <c r="C15" s="240"/>
      <c r="D15" s="241"/>
    </row>
    <row r="16" spans="2:4" ht="18.75">
      <c r="B16" s="3"/>
      <c r="C16" s="240"/>
      <c r="D16" s="241"/>
    </row>
    <row r="17" spans="2:4" ht="18.75">
      <c r="B17" s="3"/>
      <c r="C17" s="240"/>
      <c r="D17" s="241"/>
    </row>
    <row r="18" spans="2:4" ht="18.75">
      <c r="B18" s="3"/>
      <c r="C18" s="240"/>
      <c r="D18" s="241"/>
    </row>
    <row r="19" spans="2:4" ht="18.75">
      <c r="B19" s="3"/>
      <c r="C19" s="240"/>
      <c r="D19" s="241"/>
    </row>
    <row r="20" spans="2:4" ht="18.75">
      <c r="B20" s="3"/>
      <c r="C20" s="240"/>
      <c r="D20" s="241"/>
    </row>
    <row r="21" spans="2:4" ht="18.75">
      <c r="B21" s="3"/>
      <c r="C21" s="240"/>
      <c r="D21" s="241"/>
    </row>
    <row r="22" spans="2:4" ht="18.75">
      <c r="B22" s="3"/>
      <c r="C22" s="240"/>
      <c r="D22" s="241"/>
    </row>
    <row r="23" spans="2:4" ht="18.75">
      <c r="B23" s="387" t="s">
        <v>68</v>
      </c>
      <c r="C23" s="364"/>
      <c r="D23" s="241">
        <f>SUM(D6:D22)</f>
        <v>190860</v>
      </c>
    </row>
  </sheetData>
  <sheetProtection/>
  <mergeCells count="4">
    <mergeCell ref="B23:C23"/>
    <mergeCell ref="B3:D3"/>
    <mergeCell ref="B2:D2"/>
    <mergeCell ref="B1:D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I26"/>
  <sheetViews>
    <sheetView zoomScalePageLayoutView="0" workbookViewId="0" topLeftCell="A1">
      <selection activeCell="G9" sqref="G9"/>
    </sheetView>
  </sheetViews>
  <sheetFormatPr defaultColWidth="8.8515625" defaultRowHeight="21.75"/>
  <cols>
    <col min="1" max="1" width="8.7109375" style="215" customWidth="1"/>
    <col min="2" max="2" width="64.421875" style="1" customWidth="1"/>
    <col min="3" max="3" width="12.140625" style="1" customWidth="1"/>
    <col min="4" max="4" width="5.140625" style="275" customWidth="1"/>
    <col min="5" max="5" width="13.421875" style="1" customWidth="1"/>
    <col min="6" max="6" width="8.8515625" style="1" customWidth="1"/>
    <col min="7" max="7" width="67.57421875" style="1" customWidth="1"/>
    <col min="8" max="8" width="11.28125" style="1" customWidth="1"/>
    <col min="9" max="9" width="4.7109375" style="1" customWidth="1"/>
    <col min="10" max="10" width="12.8515625" style="1" customWidth="1"/>
    <col min="11" max="16384" width="8.8515625" style="1" customWidth="1"/>
  </cols>
  <sheetData>
    <row r="1" spans="1:5" ht="23.25">
      <c r="A1" s="362" t="s">
        <v>134</v>
      </c>
      <c r="B1" s="362"/>
      <c r="C1" s="362"/>
      <c r="D1" s="362"/>
      <c r="E1" s="362"/>
    </row>
    <row r="2" spans="1:5" ht="23.25">
      <c r="A2" s="362" t="s">
        <v>373</v>
      </c>
      <c r="B2" s="362"/>
      <c r="C2" s="362"/>
      <c r="D2" s="362"/>
      <c r="E2" s="362"/>
    </row>
    <row r="3" spans="1:5" ht="23.25">
      <c r="A3" s="362" t="s">
        <v>463</v>
      </c>
      <c r="B3" s="362"/>
      <c r="C3" s="362"/>
      <c r="D3" s="362"/>
      <c r="E3" s="362"/>
    </row>
    <row r="5" spans="1:5" ht="18.75">
      <c r="A5" s="410" t="s">
        <v>374</v>
      </c>
      <c r="B5" s="410" t="s">
        <v>135</v>
      </c>
      <c r="C5" s="410" t="s">
        <v>375</v>
      </c>
      <c r="D5" s="410"/>
      <c r="E5" s="410" t="s">
        <v>136</v>
      </c>
    </row>
    <row r="6" spans="1:5" ht="18.75">
      <c r="A6" s="411"/>
      <c r="B6" s="411"/>
      <c r="C6" s="411"/>
      <c r="D6" s="411"/>
      <c r="E6" s="411"/>
    </row>
    <row r="7" spans="1:5" ht="18.75">
      <c r="A7" s="248" t="s">
        <v>467</v>
      </c>
      <c r="B7" s="249" t="s">
        <v>376</v>
      </c>
      <c r="C7" s="250"/>
      <c r="D7" s="251"/>
      <c r="E7" s="248"/>
    </row>
    <row r="8" spans="1:5" ht="18.75">
      <c r="A8" s="248"/>
      <c r="B8" s="252" t="s">
        <v>377</v>
      </c>
      <c r="C8" s="253"/>
      <c r="D8" s="251"/>
      <c r="E8" s="248"/>
    </row>
    <row r="9" spans="1:5" ht="18.75">
      <c r="A9" s="247"/>
      <c r="B9" s="254" t="s">
        <v>378</v>
      </c>
      <c r="C9" s="255">
        <v>436080</v>
      </c>
      <c r="D9" s="256">
        <v>0</v>
      </c>
      <c r="E9" s="247"/>
    </row>
    <row r="10" spans="1:5" ht="18.75">
      <c r="A10" s="257" t="s">
        <v>466</v>
      </c>
      <c r="B10" s="258" t="s">
        <v>379</v>
      </c>
      <c r="C10" s="259"/>
      <c r="D10" s="260"/>
      <c r="E10" s="248"/>
    </row>
    <row r="11" spans="1:5" ht="18.75">
      <c r="A11" s="248"/>
      <c r="B11" s="252" t="s">
        <v>377</v>
      </c>
      <c r="C11" s="253"/>
      <c r="D11" s="251"/>
      <c r="E11" s="312"/>
    </row>
    <row r="12" spans="1:5" ht="18.75">
      <c r="A12" s="247"/>
      <c r="B12" s="254" t="s">
        <v>378</v>
      </c>
      <c r="C12" s="255">
        <v>220772</v>
      </c>
      <c r="D12" s="256">
        <v>0</v>
      </c>
      <c r="E12" s="313"/>
    </row>
    <row r="13" spans="1:5" ht="18.75">
      <c r="A13" s="261" t="s">
        <v>465</v>
      </c>
      <c r="B13" s="262" t="s">
        <v>380</v>
      </c>
      <c r="C13" s="263"/>
      <c r="D13" s="264"/>
      <c r="E13" s="248"/>
    </row>
    <row r="14" spans="1:5" ht="18.75">
      <c r="A14" s="265"/>
      <c r="B14" s="266" t="s">
        <v>377</v>
      </c>
      <c r="C14" s="267"/>
      <c r="D14" s="268"/>
      <c r="E14" s="248"/>
    </row>
    <row r="15" spans="1:5" ht="18.75">
      <c r="A15" s="270"/>
      <c r="B15" s="254" t="s">
        <v>378</v>
      </c>
      <c r="C15" s="271">
        <v>133890</v>
      </c>
      <c r="D15" s="272">
        <v>0</v>
      </c>
      <c r="E15" s="247"/>
    </row>
    <row r="16" spans="1:5" ht="18.75">
      <c r="A16" s="261" t="s">
        <v>464</v>
      </c>
      <c r="B16" s="262" t="s">
        <v>381</v>
      </c>
      <c r="C16" s="263"/>
      <c r="D16" s="264"/>
      <c r="E16" s="248"/>
    </row>
    <row r="17" spans="1:5" ht="18.75">
      <c r="A17" s="265"/>
      <c r="B17" s="266" t="s">
        <v>377</v>
      </c>
      <c r="C17" s="267"/>
      <c r="D17" s="268"/>
      <c r="E17" s="248"/>
    </row>
    <row r="18" spans="1:5" ht="18.75">
      <c r="A18" s="269"/>
      <c r="B18" s="254" t="s">
        <v>378</v>
      </c>
      <c r="C18" s="267">
        <v>31320</v>
      </c>
      <c r="D18" s="268">
        <v>0</v>
      </c>
      <c r="E18" s="247"/>
    </row>
    <row r="19" spans="1:4" ht="19.5" thickBot="1">
      <c r="A19" s="242"/>
      <c r="B19" s="197" t="s">
        <v>137</v>
      </c>
      <c r="C19" s="273">
        <f>SUM(C7:C18)</f>
        <v>822062</v>
      </c>
      <c r="D19" s="274">
        <v>0</v>
      </c>
    </row>
    <row r="20" ht="19.5" thickTop="1"/>
    <row r="21" ht="18.75">
      <c r="A21" s="234"/>
    </row>
    <row r="22" ht="18.75">
      <c r="A22" s="234"/>
    </row>
    <row r="23" spans="1:9" ht="18.75">
      <c r="A23" s="234"/>
      <c r="B23" s="276"/>
      <c r="F23" s="234"/>
      <c r="G23" s="276"/>
      <c r="I23" s="275"/>
    </row>
    <row r="24" spans="1:9" ht="18.75">
      <c r="A24" s="234"/>
      <c r="F24" s="234"/>
      <c r="I24" s="275"/>
    </row>
    <row r="25" spans="6:9" ht="18.75">
      <c r="F25" s="215"/>
      <c r="I25" s="275"/>
    </row>
    <row r="26" spans="6:9" ht="18.75">
      <c r="F26" s="215"/>
      <c r="I26" s="275"/>
    </row>
  </sheetData>
  <sheetProtection/>
  <mergeCells count="7">
    <mergeCell ref="A1:E1"/>
    <mergeCell ref="A2:E2"/>
    <mergeCell ref="A3:E3"/>
    <mergeCell ref="A5:A6"/>
    <mergeCell ref="B5:B6"/>
    <mergeCell ref="C5:D6"/>
    <mergeCell ref="E5:E6"/>
  </mergeCells>
  <printOptions/>
  <pageMargins left="0.41" right="0.17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B1:G21"/>
  <sheetViews>
    <sheetView zoomScale="85" zoomScaleNormal="85" zoomScalePageLayoutView="0" workbookViewId="0" topLeftCell="A1">
      <selection activeCell="I26" sqref="I26"/>
    </sheetView>
  </sheetViews>
  <sheetFormatPr defaultColWidth="9.140625" defaultRowHeight="21.75"/>
  <cols>
    <col min="1" max="1" width="3.00390625" style="1" customWidth="1"/>
    <col min="2" max="2" width="44.140625" style="1" customWidth="1"/>
    <col min="3" max="6" width="15.00390625" style="1" customWidth="1"/>
    <col min="7" max="7" width="40.00390625" style="1" customWidth="1"/>
    <col min="8" max="8" width="8.421875" style="1" customWidth="1"/>
    <col min="9" max="9" width="33.140625" style="1" customWidth="1"/>
    <col min="10" max="11" width="21.00390625" style="13" customWidth="1"/>
    <col min="12" max="13" width="19.00390625" style="13" customWidth="1"/>
    <col min="14" max="14" width="19.00390625" style="1" customWidth="1"/>
    <col min="15" max="16384" width="9.140625" style="1" customWidth="1"/>
  </cols>
  <sheetData>
    <row r="1" spans="2:7" s="1" customFormat="1" ht="21">
      <c r="B1" s="392" t="s">
        <v>91</v>
      </c>
      <c r="C1" s="392"/>
      <c r="D1" s="392"/>
      <c r="E1" s="392"/>
      <c r="F1" s="392"/>
      <c r="G1" s="392"/>
    </row>
    <row r="2" spans="2:7" s="1" customFormat="1" ht="21">
      <c r="B2" s="392" t="s">
        <v>382</v>
      </c>
      <c r="C2" s="392"/>
      <c r="D2" s="392"/>
      <c r="E2" s="392"/>
      <c r="F2" s="392"/>
      <c r="G2" s="392"/>
    </row>
    <row r="3" spans="2:7" s="1" customFormat="1" ht="21">
      <c r="B3" s="392" t="s">
        <v>468</v>
      </c>
      <c r="C3" s="392"/>
      <c r="D3" s="392"/>
      <c r="E3" s="392"/>
      <c r="F3" s="392"/>
      <c r="G3" s="392"/>
    </row>
    <row r="4" spans="3:6" s="1" customFormat="1" ht="18.75">
      <c r="C4" s="13"/>
      <c r="D4" s="13"/>
      <c r="E4" s="13"/>
      <c r="F4" s="13"/>
    </row>
    <row r="5" spans="2:7" s="1" customFormat="1" ht="18.75">
      <c r="B5" s="412" t="s">
        <v>135</v>
      </c>
      <c r="C5" s="413" t="s">
        <v>7</v>
      </c>
      <c r="D5" s="413"/>
      <c r="E5" s="414" t="s">
        <v>330</v>
      </c>
      <c r="F5" s="316" t="s">
        <v>144</v>
      </c>
      <c r="G5" s="317" t="s">
        <v>136</v>
      </c>
    </row>
    <row r="6" spans="2:7" s="1" customFormat="1" ht="18.75">
      <c r="B6" s="412"/>
      <c r="C6" s="239" t="s">
        <v>383</v>
      </c>
      <c r="D6" s="243" t="s">
        <v>384</v>
      </c>
      <c r="E6" s="414"/>
      <c r="F6" s="316"/>
      <c r="G6" s="317"/>
    </row>
    <row r="7" spans="2:7" s="1" customFormat="1" ht="18.75">
      <c r="B7" s="244" t="s">
        <v>385</v>
      </c>
      <c r="C7" s="245"/>
      <c r="D7" s="227"/>
      <c r="E7" s="245"/>
      <c r="F7" s="227"/>
      <c r="G7" s="213"/>
    </row>
    <row r="8" spans="2:7" s="1" customFormat="1" ht="18.75">
      <c r="B8" s="246" t="s">
        <v>386</v>
      </c>
      <c r="C8" s="11"/>
      <c r="D8" s="202"/>
      <c r="E8" s="11"/>
      <c r="F8" s="202"/>
      <c r="G8" s="22"/>
    </row>
    <row r="9" spans="2:7" s="1" customFormat="1" ht="18.75">
      <c r="B9" s="23" t="s">
        <v>387</v>
      </c>
      <c r="C9" s="11">
        <v>99850.52</v>
      </c>
      <c r="D9" s="202"/>
      <c r="E9" s="11">
        <v>99850.52</v>
      </c>
      <c r="F9" s="202">
        <f>C9-E9</f>
        <v>0</v>
      </c>
      <c r="G9" s="22" t="s">
        <v>469</v>
      </c>
    </row>
    <row r="10" spans="2:7" s="1" customFormat="1" ht="18.75">
      <c r="B10" s="23"/>
      <c r="C10" s="11"/>
      <c r="D10" s="202"/>
      <c r="E10" s="11"/>
      <c r="F10" s="202"/>
      <c r="G10" s="22" t="s">
        <v>533</v>
      </c>
    </row>
    <row r="11" spans="2:7" s="1" customFormat="1" ht="18.75">
      <c r="B11" s="246"/>
      <c r="C11" s="11"/>
      <c r="D11" s="202"/>
      <c r="E11" s="11"/>
      <c r="F11" s="202"/>
      <c r="G11" s="22"/>
    </row>
    <row r="12" spans="2:7" s="1" customFormat="1" ht="18.75">
      <c r="B12" s="246"/>
      <c r="C12" s="11"/>
      <c r="D12" s="202"/>
      <c r="E12" s="11"/>
      <c r="F12" s="202"/>
      <c r="G12" s="22"/>
    </row>
    <row r="13" spans="2:7" s="1" customFormat="1" ht="18.75">
      <c r="B13" s="23"/>
      <c r="C13" s="11"/>
      <c r="D13" s="202"/>
      <c r="E13" s="11"/>
      <c r="F13" s="202"/>
      <c r="G13" s="22"/>
    </row>
    <row r="14" spans="2:7" s="1" customFormat="1" ht="18.75">
      <c r="B14" s="23"/>
      <c r="C14" s="11"/>
      <c r="D14" s="202"/>
      <c r="E14" s="11"/>
      <c r="F14" s="202"/>
      <c r="G14" s="22"/>
    </row>
    <row r="15" spans="2:7" s="1" customFormat="1" ht="18.75">
      <c r="B15" s="23"/>
      <c r="C15" s="11"/>
      <c r="D15" s="202"/>
      <c r="E15" s="11"/>
      <c r="F15" s="202"/>
      <c r="G15" s="22"/>
    </row>
    <row r="16" spans="2:7" s="1" customFormat="1" ht="18.75">
      <c r="B16" s="246"/>
      <c r="C16" s="11"/>
      <c r="D16" s="202"/>
      <c r="E16" s="11"/>
      <c r="F16" s="202"/>
      <c r="G16" s="22"/>
    </row>
    <row r="17" spans="2:7" s="1" customFormat="1" ht="18.75">
      <c r="B17" s="309"/>
      <c r="C17" s="11"/>
      <c r="D17" s="202"/>
      <c r="E17" s="11"/>
      <c r="F17" s="11"/>
      <c r="G17" s="5"/>
    </row>
    <row r="18" spans="2:7" s="1" customFormat="1" ht="18.75">
      <c r="B18" s="5"/>
      <c r="C18" s="11"/>
      <c r="D18" s="202"/>
      <c r="E18" s="11"/>
      <c r="F18" s="19"/>
      <c r="G18" s="5"/>
    </row>
    <row r="19" spans="3:6" s="1" customFormat="1" ht="19.5" thickBot="1">
      <c r="C19" s="70">
        <f>SUM(C9:C16)</f>
        <v>99850.52</v>
      </c>
      <c r="D19" s="70">
        <f>SUM(D9:D16)</f>
        <v>0</v>
      </c>
      <c r="E19" s="70">
        <f>SUM(E9:E16)</f>
        <v>99850.52</v>
      </c>
      <c r="F19" s="70">
        <f>SUM(F9:F18)</f>
        <v>0</v>
      </c>
    </row>
    <row r="20" spans="2:6" s="1" customFormat="1" ht="19.5" thickTop="1">
      <c r="B20" s="223"/>
      <c r="C20" s="13"/>
      <c r="D20" s="13"/>
      <c r="E20" s="13"/>
      <c r="F20" s="13"/>
    </row>
    <row r="21" spans="3:6" s="1" customFormat="1" ht="18.75">
      <c r="C21" s="13"/>
      <c r="D21" s="13"/>
      <c r="E21" s="13"/>
      <c r="F21" s="13"/>
    </row>
  </sheetData>
  <sheetProtection/>
  <mergeCells count="8">
    <mergeCell ref="B1:G1"/>
    <mergeCell ref="B2:G2"/>
    <mergeCell ref="B3:G3"/>
    <mergeCell ref="B5:B6"/>
    <mergeCell ref="C5:D5"/>
    <mergeCell ref="E5:E6"/>
  </mergeCells>
  <printOptions/>
  <pageMargins left="0.2" right="0.19" top="1" bottom="1" header="0.5" footer="0.5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F17"/>
  <sheetViews>
    <sheetView zoomScalePageLayoutView="0" workbookViewId="0" topLeftCell="A1">
      <selection activeCell="K17" sqref="K17"/>
    </sheetView>
  </sheetViews>
  <sheetFormatPr defaultColWidth="9.140625" defaultRowHeight="21.75"/>
  <cols>
    <col min="1" max="1" width="9.140625" style="334" customWidth="1"/>
    <col min="2" max="2" width="48.00390625" style="334" customWidth="1"/>
    <col min="3" max="4" width="19.00390625" style="334" customWidth="1"/>
    <col min="5" max="6" width="19.00390625" style="335" customWidth="1"/>
    <col min="7" max="16384" width="9.140625" style="334" customWidth="1"/>
  </cols>
  <sheetData>
    <row r="1" spans="1:6" ht="23.25">
      <c r="A1" s="415" t="s">
        <v>91</v>
      </c>
      <c r="B1" s="415"/>
      <c r="C1" s="415"/>
      <c r="D1" s="415"/>
      <c r="E1" s="415"/>
      <c r="F1" s="415"/>
    </row>
    <row r="2" spans="1:6" ht="23.25">
      <c r="A2" s="415" t="s">
        <v>388</v>
      </c>
      <c r="B2" s="415"/>
      <c r="C2" s="415"/>
      <c r="D2" s="415"/>
      <c r="E2" s="415"/>
      <c r="F2" s="415"/>
    </row>
    <row r="4" spans="1:6" ht="21">
      <c r="A4" s="416" t="s">
        <v>534</v>
      </c>
      <c r="B4" s="416" t="s">
        <v>135</v>
      </c>
      <c r="C4" s="336" t="s">
        <v>535</v>
      </c>
      <c r="D4" s="336" t="s">
        <v>383</v>
      </c>
      <c r="E4" s="337" t="s">
        <v>330</v>
      </c>
      <c r="F4" s="337" t="s">
        <v>144</v>
      </c>
    </row>
    <row r="5" spans="1:6" ht="21">
      <c r="A5" s="417"/>
      <c r="B5" s="417"/>
      <c r="C5" s="338" t="s">
        <v>536</v>
      </c>
      <c r="D5" s="338" t="s">
        <v>7</v>
      </c>
      <c r="E5" s="339" t="s">
        <v>7</v>
      </c>
      <c r="F5" s="339" t="s">
        <v>7</v>
      </c>
    </row>
    <row r="6" spans="1:6" ht="21">
      <c r="A6" s="340"/>
      <c r="B6" s="341" t="s">
        <v>537</v>
      </c>
      <c r="C6" s="342">
        <v>3549000</v>
      </c>
      <c r="D6" s="343">
        <v>0</v>
      </c>
      <c r="E6" s="344">
        <v>2290000</v>
      </c>
      <c r="F6" s="343">
        <f>C6-E6</f>
        <v>1259000</v>
      </c>
    </row>
    <row r="7" spans="1:6" ht="21">
      <c r="A7" s="340"/>
      <c r="B7" s="341" t="s">
        <v>538</v>
      </c>
      <c r="C7" s="342">
        <v>360500</v>
      </c>
      <c r="D7" s="343">
        <v>0</v>
      </c>
      <c r="E7" s="344">
        <v>78000</v>
      </c>
      <c r="F7" s="343">
        <f>C7-E7</f>
        <v>282500</v>
      </c>
    </row>
    <row r="8" spans="1:6" ht="21">
      <c r="A8" s="340"/>
      <c r="B8" s="341" t="s">
        <v>540</v>
      </c>
      <c r="C8" s="342">
        <v>20000</v>
      </c>
      <c r="D8" s="343">
        <v>0</v>
      </c>
      <c r="E8" s="344">
        <v>0</v>
      </c>
      <c r="F8" s="343">
        <v>20000</v>
      </c>
    </row>
    <row r="9" spans="1:6" ht="21">
      <c r="A9" s="340"/>
      <c r="B9" s="341"/>
      <c r="C9" s="342"/>
      <c r="D9" s="343"/>
      <c r="E9" s="344"/>
      <c r="F9" s="343"/>
    </row>
    <row r="10" spans="1:6" ht="21">
      <c r="A10" s="340"/>
      <c r="B10" s="340"/>
      <c r="C10" s="340"/>
      <c r="D10" s="343"/>
      <c r="E10" s="343"/>
      <c r="F10" s="343"/>
    </row>
    <row r="11" spans="1:6" ht="21">
      <c r="A11" s="340"/>
      <c r="B11" s="340"/>
      <c r="C11" s="340"/>
      <c r="D11" s="340"/>
      <c r="E11" s="343"/>
      <c r="F11" s="343"/>
    </row>
    <row r="12" spans="1:6" ht="21">
      <c r="A12" s="340"/>
      <c r="B12" s="340"/>
      <c r="C12" s="340"/>
      <c r="D12" s="340"/>
      <c r="E12" s="343"/>
      <c r="F12" s="343"/>
    </row>
    <row r="13" spans="1:6" ht="21">
      <c r="A13" s="340"/>
      <c r="B13" s="340"/>
      <c r="C13" s="340"/>
      <c r="D13" s="340"/>
      <c r="E13" s="343"/>
      <c r="F13" s="343"/>
    </row>
    <row r="14" spans="1:6" ht="21">
      <c r="A14" s="340"/>
      <c r="B14" s="340"/>
      <c r="C14" s="340"/>
      <c r="D14" s="340"/>
      <c r="E14" s="343"/>
      <c r="F14" s="343"/>
    </row>
    <row r="15" spans="1:6" ht="21">
      <c r="A15" s="340"/>
      <c r="B15" s="340"/>
      <c r="C15" s="340"/>
      <c r="D15" s="340"/>
      <c r="E15" s="343"/>
      <c r="F15" s="343"/>
    </row>
    <row r="16" spans="1:6" ht="21">
      <c r="A16" s="340"/>
      <c r="B16" s="340"/>
      <c r="C16" s="345"/>
      <c r="D16" s="345"/>
      <c r="E16" s="346"/>
      <c r="F16" s="346"/>
    </row>
    <row r="17" spans="1:6" ht="21">
      <c r="A17" s="347"/>
      <c r="B17" s="348" t="s">
        <v>68</v>
      </c>
      <c r="C17" s="349">
        <f>SUM(C6:C16)</f>
        <v>3929500</v>
      </c>
      <c r="D17" s="349">
        <f>SUM(D6:D16)</f>
        <v>0</v>
      </c>
      <c r="E17" s="349">
        <f>SUM(E6:E16)</f>
        <v>2368000</v>
      </c>
      <c r="F17" s="349">
        <f>SUM(F6:F16)</f>
        <v>1561500</v>
      </c>
    </row>
  </sheetData>
  <sheetProtection/>
  <mergeCells count="4">
    <mergeCell ref="A1:F1"/>
    <mergeCell ref="A2:F2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K30"/>
  <sheetViews>
    <sheetView zoomScalePageLayoutView="0" workbookViewId="0" topLeftCell="A1">
      <selection activeCell="P15" sqref="P15"/>
    </sheetView>
  </sheetViews>
  <sheetFormatPr defaultColWidth="9.140625" defaultRowHeight="21.75"/>
  <cols>
    <col min="1" max="1" width="7.7109375" style="1" customWidth="1"/>
    <col min="2" max="2" width="11.421875" style="1" customWidth="1"/>
    <col min="3" max="3" width="9.140625" style="1" customWidth="1"/>
    <col min="4" max="4" width="11.57421875" style="13" customWidth="1"/>
    <col min="5" max="5" width="13.57421875" style="1" customWidth="1"/>
    <col min="6" max="7" width="9.140625" style="1" customWidth="1"/>
    <col min="8" max="8" width="14.28125" style="13" customWidth="1"/>
    <col min="9" max="9" width="9.140625" style="1" customWidth="1"/>
    <col min="10" max="10" width="20.8515625" style="1" customWidth="1"/>
    <col min="11" max="16384" width="9.140625" style="1" customWidth="1"/>
  </cols>
  <sheetData>
    <row r="1" spans="1:11" ht="23.25">
      <c r="A1" s="362" t="s">
        <v>91</v>
      </c>
      <c r="B1" s="362"/>
      <c r="C1" s="362"/>
      <c r="D1" s="362"/>
      <c r="E1" s="362"/>
      <c r="F1" s="362"/>
      <c r="G1" s="362"/>
      <c r="H1" s="362"/>
      <c r="I1" s="362"/>
      <c r="J1" s="362"/>
      <c r="K1" s="198"/>
    </row>
    <row r="2" spans="1:11" ht="23.25">
      <c r="A2" s="362" t="s">
        <v>312</v>
      </c>
      <c r="B2" s="362"/>
      <c r="C2" s="362"/>
      <c r="D2" s="362"/>
      <c r="E2" s="362"/>
      <c r="F2" s="362"/>
      <c r="G2" s="362"/>
      <c r="H2" s="362"/>
      <c r="I2" s="362"/>
      <c r="J2" s="362"/>
      <c r="K2" s="198"/>
    </row>
    <row r="3" spans="1:11" ht="23.25">
      <c r="A3" s="362" t="s">
        <v>441</v>
      </c>
      <c r="B3" s="362"/>
      <c r="C3" s="362"/>
      <c r="D3" s="362"/>
      <c r="E3" s="362"/>
      <c r="F3" s="362"/>
      <c r="G3" s="362"/>
      <c r="H3" s="362"/>
      <c r="I3" s="362"/>
      <c r="J3" s="362"/>
      <c r="K3" s="198"/>
    </row>
    <row r="5" spans="1:8" ht="18.75">
      <c r="A5" s="69" t="s">
        <v>313</v>
      </c>
      <c r="B5" s="5"/>
      <c r="C5" s="5"/>
      <c r="D5" s="5"/>
      <c r="E5" s="24" t="s">
        <v>27</v>
      </c>
      <c r="F5" s="5"/>
      <c r="G5" s="5"/>
      <c r="H5" s="200" t="s">
        <v>314</v>
      </c>
    </row>
    <row r="6" spans="2:8" ht="18.75">
      <c r="B6" s="204" t="s">
        <v>315</v>
      </c>
      <c r="C6" s="204"/>
      <c r="D6" s="205"/>
      <c r="E6" s="205" t="e">
        <f>#REF!+#REF!+#REF!+#REF!+#REF!</f>
        <v>#REF!</v>
      </c>
      <c r="F6" s="204"/>
      <c r="G6" s="204"/>
      <c r="H6" s="205">
        <f>'รายงานรับ-จ่ายเงินสด'!C12+'รายงานรับ-จ่ายเงินสด'!C13+'รายงานรับ-จ่ายเงินสด'!C14+'รายงานรับ-จ่ายเงินสด'!C16+'รายงานรับ-จ่ายเงินสด'!C18</f>
        <v>324360.55</v>
      </c>
    </row>
    <row r="7" spans="2:8" ht="18.75">
      <c r="B7" s="206" t="s">
        <v>316</v>
      </c>
      <c r="C7" s="206"/>
      <c r="D7" s="207"/>
      <c r="E7" s="207" t="e">
        <f>#REF!</f>
        <v>#REF!</v>
      </c>
      <c r="F7" s="206"/>
      <c r="G7" s="206"/>
      <c r="H7" s="207">
        <f>'รายงานรับ-จ่ายเงินสด'!C29</f>
        <v>500</v>
      </c>
    </row>
    <row r="8" spans="2:8" ht="18.75">
      <c r="B8" s="206" t="s">
        <v>317</v>
      </c>
      <c r="C8" s="206"/>
      <c r="D8" s="207"/>
      <c r="E8" s="207">
        <f>'รายงานรับ-จ่ายเงินสด'!F23</f>
        <v>0</v>
      </c>
      <c r="F8" s="206"/>
      <c r="G8" s="206"/>
      <c r="H8" s="207">
        <f>'รายงานรับ-จ่ายเงินสด'!C23</f>
        <v>0</v>
      </c>
    </row>
    <row r="9" spans="2:8" ht="18.75">
      <c r="B9" s="206" t="s">
        <v>318</v>
      </c>
      <c r="C9" s="206"/>
      <c r="D9" s="207"/>
      <c r="E9" s="207" t="e">
        <f>#REF!</f>
        <v>#REF!</v>
      </c>
      <c r="F9" s="206"/>
      <c r="G9" s="206"/>
      <c r="H9" s="207">
        <f>'รายงานรับ-จ่ายเงินสด'!C19</f>
        <v>1210514</v>
      </c>
    </row>
    <row r="10" spans="2:8" ht="18.75">
      <c r="B10" s="206" t="s">
        <v>364</v>
      </c>
      <c r="C10" s="206"/>
      <c r="D10" s="207"/>
      <c r="E10" s="207">
        <f>'รายงานรับ-จ่ายเงินสด'!F21</f>
        <v>0</v>
      </c>
      <c r="F10" s="206"/>
      <c r="G10" s="206"/>
      <c r="H10" s="207">
        <f>'รายงานรับ-จ่ายเงินสด'!C21</f>
        <v>0</v>
      </c>
    </row>
    <row r="11" spans="2:8" ht="18.75">
      <c r="B11" s="206" t="s">
        <v>365</v>
      </c>
      <c r="C11" s="206"/>
      <c r="D11" s="207"/>
      <c r="E11" s="207">
        <f>'รายงานรับ-จ่ายเงินสด'!F22</f>
        <v>0</v>
      </c>
      <c r="F11" s="206"/>
      <c r="G11" s="206"/>
      <c r="H11" s="207">
        <f>'รายงานรับ-จ่ายเงินสด'!C22</f>
        <v>0</v>
      </c>
    </row>
    <row r="12" spans="2:8" ht="18.75">
      <c r="B12" s="206" t="s">
        <v>89</v>
      </c>
      <c r="C12" s="206"/>
      <c r="D12" s="207"/>
      <c r="E12" s="207">
        <v>0</v>
      </c>
      <c r="F12" s="206"/>
      <c r="G12" s="206"/>
      <c r="H12" s="207">
        <f>'รายงานรับ-จ่ายเงินสด'!C26</f>
        <v>0</v>
      </c>
    </row>
    <row r="13" spans="2:8" ht="18.75">
      <c r="B13" s="5"/>
      <c r="C13" s="5"/>
      <c r="D13" s="202"/>
      <c r="E13" s="202"/>
      <c r="F13" s="5"/>
      <c r="G13" s="5"/>
      <c r="H13" s="202"/>
    </row>
    <row r="14" spans="4:8" ht="19.5" thickBot="1">
      <c r="D14" s="69" t="s">
        <v>68</v>
      </c>
      <c r="E14" s="201" t="e">
        <f>SUM(E6:E12)</f>
        <v>#REF!</v>
      </c>
      <c r="H14" s="201">
        <f>SUM(H6:H12)</f>
        <v>1535374.55</v>
      </c>
    </row>
    <row r="15" ht="19.5" thickTop="1">
      <c r="E15" s="13"/>
    </row>
    <row r="16" ht="18.75">
      <c r="E16" s="13"/>
    </row>
    <row r="17" spans="1:8" ht="18.75">
      <c r="A17" s="69" t="s">
        <v>37</v>
      </c>
      <c r="B17" s="5"/>
      <c r="C17" s="5"/>
      <c r="D17" s="202"/>
      <c r="E17" s="24" t="s">
        <v>27</v>
      </c>
      <c r="F17" s="5"/>
      <c r="G17" s="5"/>
      <c r="H17" s="200" t="s">
        <v>314</v>
      </c>
    </row>
    <row r="18" spans="2:8" ht="18.75">
      <c r="B18" s="204" t="s">
        <v>319</v>
      </c>
      <c r="C18" s="204"/>
      <c r="D18" s="205"/>
      <c r="E18" s="205">
        <f>'รายงานรับ-จ่ายเงินสด'!F57+'รายงานรับ-จ่ายเงินสด'!F58+'รายงานรับ-จ่ายเงินสด'!F59+'รายงานรับ-จ่ายเงินสด'!F60+'รายงานรับ-จ่ายเงินสด'!F61+'รายงานรับ-จ่ายเงินสด'!F63+'รายงานรับ-จ่ายเงินสด'!F65+'รายงานรับ-จ่ายเงินสด'!F67+'รายงานรับ-จ่ายเงินสด'!F69+'รายงานรับ-จ่ายเงินสด'!F71+'รายงานรับ-จ่ายเงินสด'!F73+'รายงานรับ-จ่ายเงินสด'!F75</f>
        <v>535380</v>
      </c>
      <c r="F18" s="204"/>
      <c r="G18" s="204"/>
      <c r="H18" s="205">
        <f>'รายงานรับ-จ่ายเงินสด'!C57+'รายงานรับ-จ่ายเงินสด'!C58+'รายงานรับ-จ่ายเงินสด'!C59+'รายงานรับ-จ่ายเงินสด'!C60+'รายงานรับ-จ่ายเงินสด'!C61+'รายงานรับ-จ่ายเงินสด'!C63+'รายงานรับ-จ่ายเงินสด'!C65+'รายงานรับ-จ่ายเงินสด'!C67+'รายงานรับ-จ่ายเงินสด'!C69+'รายงานรับ-จ่ายเงินสด'!C71+'รายงานรับ-จ่ายเงินสด'!C73+'รายงานรับ-จ่ายเงินสด'!C75</f>
        <v>535380</v>
      </c>
    </row>
    <row r="19" spans="2:8" ht="18.75">
      <c r="B19" s="204" t="s">
        <v>363</v>
      </c>
      <c r="C19" s="204"/>
      <c r="D19" s="205"/>
      <c r="E19" s="205">
        <f>'รายงานรับ-จ่ายเงินสด'!F64+'รายงานรับ-จ่ายเงินสด'!F66+'รายงานรับ-จ่ายเงินสด'!F70+'รายงานรับ-จ่ายเงินสด'!F72+'รายงานรับ-จ่ายเงินสด'!F74+'รายงานรับ-จ่ายเงินสด'!F76</f>
        <v>3000</v>
      </c>
      <c r="F19" s="204"/>
      <c r="G19" s="204"/>
      <c r="H19" s="205">
        <f>'รายงานรับ-จ่ายเงินสด'!C64+'รายงานรับ-จ่ายเงินสด'!C66+'รายงานรับ-จ่ายเงินสด'!C70+'รายงานรับ-จ่ายเงินสด'!C72+'รายงานรับ-จ่ายเงินสด'!C74+'รายงานรับ-จ่ายเงินสด'!C76</f>
        <v>3000</v>
      </c>
    </row>
    <row r="20" spans="2:8" ht="18.75">
      <c r="B20" s="206" t="s">
        <v>320</v>
      </c>
      <c r="C20" s="206"/>
      <c r="D20" s="207"/>
      <c r="E20" s="207">
        <f>'รายงานรับ-จ่ายเงินสด'!F86</f>
        <v>0</v>
      </c>
      <c r="F20" s="206"/>
      <c r="G20" s="206"/>
      <c r="H20" s="207">
        <f>'รายงานรับ-จ่ายเงินสด'!C86</f>
        <v>0</v>
      </c>
    </row>
    <row r="21" spans="2:8" ht="18.75">
      <c r="B21" s="206" t="s">
        <v>321</v>
      </c>
      <c r="C21" s="206"/>
      <c r="D21" s="207"/>
      <c r="E21" s="207">
        <f>'รายงานรับ-จ่ายเงินสด'!F78</f>
        <v>190860</v>
      </c>
      <c r="F21" s="206"/>
      <c r="G21" s="206"/>
      <c r="H21" s="207">
        <f>'รายงานรับ-จ่ายเงินสด'!C78</f>
        <v>190860</v>
      </c>
    </row>
    <row r="22" spans="2:8" ht="18.75">
      <c r="B22" s="206" t="s">
        <v>323</v>
      </c>
      <c r="C22" s="206"/>
      <c r="D22" s="207"/>
      <c r="E22" s="207">
        <v>0</v>
      </c>
      <c r="F22" s="206"/>
      <c r="G22" s="206"/>
      <c r="H22" s="207">
        <f>'รายงานรับ-จ่ายเงินสด'!C80+'รายงานรับ-จ่ายเงินสด'!C81</f>
        <v>0</v>
      </c>
    </row>
    <row r="23" spans="2:8" ht="18.75">
      <c r="B23" s="206" t="s">
        <v>366</v>
      </c>
      <c r="C23" s="206"/>
      <c r="D23" s="207"/>
      <c r="E23" s="207">
        <f>'รายงานรับ-จ่ายเงินสด'!F79</f>
        <v>0</v>
      </c>
      <c r="F23" s="206"/>
      <c r="G23" s="206"/>
      <c r="H23" s="207">
        <f>'รายงานรับ-จ่ายเงินสด'!C79</f>
        <v>0</v>
      </c>
    </row>
    <row r="24" spans="2:8" ht="18.75">
      <c r="B24" s="206" t="s">
        <v>367</v>
      </c>
      <c r="C24" s="206"/>
      <c r="D24" s="207"/>
      <c r="E24" s="207"/>
      <c r="F24" s="206"/>
      <c r="G24" s="206"/>
      <c r="H24" s="207"/>
    </row>
    <row r="25" spans="2:8" ht="18.75">
      <c r="B25" s="206" t="s">
        <v>322</v>
      </c>
      <c r="C25" s="206"/>
      <c r="D25" s="207"/>
      <c r="E25" s="207">
        <v>0</v>
      </c>
      <c r="F25" s="206"/>
      <c r="G25" s="206"/>
      <c r="H25" s="207">
        <v>0</v>
      </c>
    </row>
    <row r="26" spans="2:8" ht="18.75">
      <c r="B26" s="206" t="s">
        <v>165</v>
      </c>
      <c r="C26" s="206"/>
      <c r="D26" s="207"/>
      <c r="E26" s="207">
        <v>0</v>
      </c>
      <c r="F26" s="206"/>
      <c r="G26" s="206"/>
      <c r="H26" s="207">
        <f>'รายงานรับ-จ่ายเงินสด'!C83+'รายงานรับ-จ่ายเงินสด'!C28</f>
        <v>0</v>
      </c>
    </row>
    <row r="27" spans="2:8" ht="18.75">
      <c r="B27" s="206" t="s">
        <v>92</v>
      </c>
      <c r="C27" s="206"/>
      <c r="D27" s="207"/>
      <c r="E27" s="207">
        <v>0</v>
      </c>
      <c r="F27" s="206"/>
      <c r="G27" s="206"/>
      <c r="H27" s="207">
        <f>'รายงานรับ-จ่ายเงินสด'!C84+'รายงานรับ-จ่ายเงินสด'!C27</f>
        <v>99850.52</v>
      </c>
    </row>
    <row r="28" spans="4:8" ht="19.5" thickBot="1">
      <c r="D28" s="69" t="s">
        <v>68</v>
      </c>
      <c r="E28" s="201">
        <f>SUM(E18:E25)</f>
        <v>729240</v>
      </c>
      <c r="H28" s="201">
        <f>SUM(H18:H27)</f>
        <v>829090.52</v>
      </c>
    </row>
    <row r="29" spans="2:10" ht="20.25" thickBot="1" thickTop="1">
      <c r="B29" s="208" t="s">
        <v>324</v>
      </c>
      <c r="C29" s="208"/>
      <c r="D29" s="209"/>
      <c r="E29" s="210" t="e">
        <f>E14-E28</f>
        <v>#REF!</v>
      </c>
      <c r="F29" s="209"/>
      <c r="G29" s="209"/>
      <c r="H29" s="210">
        <f>H14-H28</f>
        <v>706284.03</v>
      </c>
      <c r="J29" s="69"/>
    </row>
    <row r="30" ht="19.5" thickTop="1">
      <c r="E30" s="13"/>
    </row>
  </sheetData>
  <sheetProtection/>
  <mergeCells count="3">
    <mergeCell ref="A3:J3"/>
    <mergeCell ref="A2:J2"/>
    <mergeCell ref="A1:J1"/>
  </mergeCells>
  <printOptions/>
  <pageMargins left="0.6" right="0" top="0.34" bottom="0.84" header="0.2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83"/>
  <sheetViews>
    <sheetView tabSelected="1" zoomScaleSheetLayoutView="100" workbookViewId="0" topLeftCell="A1">
      <selection activeCell="L11" sqref="L11"/>
    </sheetView>
  </sheetViews>
  <sheetFormatPr defaultColWidth="9.140625" defaultRowHeight="21.75"/>
  <cols>
    <col min="1" max="1" width="27.8515625" style="1" customWidth="1"/>
    <col min="2" max="2" width="26.421875" style="1" customWidth="1"/>
    <col min="3" max="3" width="8.7109375" style="1" customWidth="1"/>
    <col min="4" max="5" width="19.140625" style="1" customWidth="1"/>
    <col min="6" max="6" width="2.140625" style="1" customWidth="1"/>
    <col min="7" max="16384" width="9.140625" style="1" customWidth="1"/>
  </cols>
  <sheetData>
    <row r="1" spans="1:5" ht="18.75">
      <c r="A1" s="5"/>
      <c r="B1" s="5"/>
      <c r="C1" s="5"/>
      <c r="D1" s="5" t="s">
        <v>479</v>
      </c>
      <c r="E1" s="5"/>
    </row>
    <row r="2" spans="1:5" ht="18.75">
      <c r="A2" s="5"/>
      <c r="B2" s="5"/>
      <c r="C2" s="5"/>
      <c r="D2" s="5" t="s">
        <v>553</v>
      </c>
      <c r="E2" s="5"/>
    </row>
    <row r="3" spans="1:5" ht="23.25">
      <c r="A3" s="386" t="s">
        <v>22</v>
      </c>
      <c r="B3" s="386"/>
      <c r="C3" s="386"/>
      <c r="D3" s="386"/>
      <c r="E3" s="386"/>
    </row>
    <row r="4" spans="1:5" ht="18.75">
      <c r="A4" s="17" t="s">
        <v>21</v>
      </c>
      <c r="B4" s="17"/>
      <c r="C4" s="17"/>
      <c r="D4" s="17"/>
      <c r="E4" s="17"/>
    </row>
    <row r="5" spans="1:5" ht="18.75">
      <c r="A5" s="387" t="s">
        <v>18</v>
      </c>
      <c r="B5" s="364"/>
      <c r="C5" s="2" t="s">
        <v>19</v>
      </c>
      <c r="D5" s="3" t="s">
        <v>14</v>
      </c>
      <c r="E5" s="3" t="s">
        <v>15</v>
      </c>
    </row>
    <row r="6" spans="1:5" ht="18.75">
      <c r="A6" s="61" t="s">
        <v>481</v>
      </c>
      <c r="B6" s="23"/>
      <c r="C6" s="62">
        <v>21</v>
      </c>
      <c r="D6" s="11">
        <v>1361316.72</v>
      </c>
      <c r="E6" s="11"/>
    </row>
    <row r="7" spans="1:5" ht="18.75">
      <c r="A7" s="61" t="s">
        <v>482</v>
      </c>
      <c r="B7" s="23"/>
      <c r="C7" s="62">
        <v>22</v>
      </c>
      <c r="D7" s="11">
        <v>8093889.31</v>
      </c>
      <c r="E7" s="11"/>
    </row>
    <row r="8" spans="1:5" ht="18.75">
      <c r="A8" s="315" t="s">
        <v>483</v>
      </c>
      <c r="B8" s="23"/>
      <c r="C8" s="62">
        <v>22</v>
      </c>
      <c r="D8" s="11">
        <v>2095164.1</v>
      </c>
      <c r="E8" s="11"/>
    </row>
    <row r="9" spans="1:5" ht="18.75">
      <c r="A9" s="61" t="s">
        <v>484</v>
      </c>
      <c r="B9" s="23"/>
      <c r="C9" s="62">
        <v>22</v>
      </c>
      <c r="D9" s="11">
        <v>316196.8</v>
      </c>
      <c r="E9" s="11"/>
    </row>
    <row r="10" spans="1:5" ht="18.75">
      <c r="A10" s="61" t="s">
        <v>485</v>
      </c>
      <c r="B10" s="23"/>
      <c r="C10" s="62">
        <v>22</v>
      </c>
      <c r="D10" s="11">
        <v>19565.58</v>
      </c>
      <c r="E10" s="11"/>
    </row>
    <row r="11" spans="1:5" ht="18.75">
      <c r="A11" s="315" t="s">
        <v>486</v>
      </c>
      <c r="B11" s="23"/>
      <c r="C11" s="62">
        <v>90</v>
      </c>
      <c r="D11" s="11">
        <v>712696</v>
      </c>
      <c r="E11" s="11"/>
    </row>
    <row r="12" spans="1:5" ht="18.75">
      <c r="A12" s="315" t="s">
        <v>487</v>
      </c>
      <c r="B12" s="23"/>
      <c r="C12" s="62"/>
      <c r="D12" s="11">
        <v>2346</v>
      </c>
      <c r="E12" s="11"/>
    </row>
    <row r="13" spans="1:5" ht="18.75">
      <c r="A13" s="63" t="s">
        <v>488</v>
      </c>
      <c r="B13" s="23"/>
      <c r="C13" s="62"/>
      <c r="D13" s="11"/>
      <c r="E13" s="11">
        <v>367497.07</v>
      </c>
    </row>
    <row r="14" spans="1:5" ht="18.75">
      <c r="A14" s="22" t="s">
        <v>489</v>
      </c>
      <c r="B14" s="23"/>
      <c r="C14" s="62"/>
      <c r="D14" s="11"/>
      <c r="E14" s="11">
        <v>99850.52</v>
      </c>
    </row>
    <row r="15" spans="1:5" ht="18.75">
      <c r="A15" s="22" t="s">
        <v>490</v>
      </c>
      <c r="B15" s="23"/>
      <c r="C15" s="62"/>
      <c r="D15" s="11"/>
      <c r="E15" s="11">
        <v>822062</v>
      </c>
    </row>
    <row r="16" spans="1:5" ht="18.75">
      <c r="A16" s="22" t="s">
        <v>491</v>
      </c>
      <c r="C16" s="314"/>
      <c r="D16" s="314"/>
      <c r="E16" s="11">
        <v>1561500</v>
      </c>
    </row>
    <row r="17" spans="1:5" ht="18.75">
      <c r="A17" s="64" t="s">
        <v>492</v>
      </c>
      <c r="B17" s="23"/>
      <c r="C17" s="62"/>
      <c r="D17" s="11"/>
      <c r="E17" s="11">
        <v>1000000</v>
      </c>
    </row>
    <row r="18" spans="1:5" ht="18.75">
      <c r="A18" s="64" t="s">
        <v>493</v>
      </c>
      <c r="B18" s="23"/>
      <c r="C18" s="62"/>
      <c r="D18" s="11"/>
      <c r="E18" s="11">
        <v>28892.8</v>
      </c>
    </row>
    <row r="19" spans="1:5" ht="18.75">
      <c r="A19" s="64" t="s">
        <v>494</v>
      </c>
      <c r="B19" s="23"/>
      <c r="C19" s="62"/>
      <c r="D19" s="11"/>
      <c r="E19" s="11">
        <v>3087854.95</v>
      </c>
    </row>
    <row r="20" spans="1:5" ht="18.75">
      <c r="A20" s="64" t="s">
        <v>495</v>
      </c>
      <c r="B20" s="23"/>
      <c r="C20" s="62"/>
      <c r="D20" s="11"/>
      <c r="E20" s="11">
        <v>5633517.17</v>
      </c>
    </row>
    <row r="21" spans="1:5" ht="18.75">
      <c r="A21" s="64"/>
      <c r="B21" s="23"/>
      <c r="C21" s="62"/>
      <c r="D21" s="11"/>
      <c r="E21" s="11"/>
    </row>
    <row r="22" spans="1:5" ht="18.75">
      <c r="A22" s="22"/>
      <c r="B22" s="23"/>
      <c r="C22" s="62"/>
      <c r="D22" s="11"/>
      <c r="E22" s="11"/>
    </row>
    <row r="23" spans="1:5" ht="18.75">
      <c r="A23" s="22"/>
      <c r="B23" s="23"/>
      <c r="C23" s="62"/>
      <c r="D23" s="11"/>
      <c r="E23" s="11"/>
    </row>
    <row r="24" spans="1:5" ht="18.75">
      <c r="A24" s="64"/>
      <c r="B24" s="23"/>
      <c r="C24" s="62"/>
      <c r="D24" s="19"/>
      <c r="E24" s="19"/>
    </row>
    <row r="25" spans="1:5" ht="19.5" thickBot="1">
      <c r="A25" s="22"/>
      <c r="B25" s="23"/>
      <c r="C25" s="62"/>
      <c r="D25" s="65">
        <f>SUM(D6:D24)</f>
        <v>12601174.51</v>
      </c>
      <c r="E25" s="65">
        <f>SUM(E6:E24)</f>
        <v>12601174.51</v>
      </c>
    </row>
    <row r="26" spans="1:5" ht="19.5" thickTop="1">
      <c r="A26" s="22"/>
      <c r="B26" s="23"/>
      <c r="C26" s="62"/>
      <c r="D26" s="11"/>
      <c r="E26" s="11"/>
    </row>
    <row r="27" spans="1:5" ht="18.75">
      <c r="A27" s="22"/>
      <c r="B27" s="23"/>
      <c r="C27" s="62"/>
      <c r="D27" s="11"/>
      <c r="E27" s="11"/>
    </row>
    <row r="28" spans="1:5" ht="18.75">
      <c r="A28" s="66"/>
      <c r="B28" s="67"/>
      <c r="C28" s="68"/>
      <c r="D28" s="19"/>
      <c r="E28" s="19"/>
    </row>
    <row r="29" spans="1:5" ht="18.75">
      <c r="A29" s="309" t="s">
        <v>389</v>
      </c>
      <c r="B29" s="5"/>
      <c r="C29" s="5"/>
      <c r="D29" s="5"/>
      <c r="E29" s="5"/>
    </row>
    <row r="30" spans="1:5" ht="18.75">
      <c r="A30" s="310" t="s">
        <v>480</v>
      </c>
      <c r="B30" s="5"/>
      <c r="C30" s="5"/>
      <c r="D30" s="5"/>
      <c r="E30" s="5"/>
    </row>
    <row r="31" spans="1:5" ht="18.75">
      <c r="A31" s="310"/>
      <c r="B31" s="5"/>
      <c r="C31" s="5"/>
      <c r="D31" s="5"/>
      <c r="E31" s="5"/>
    </row>
    <row r="32" spans="1:5" ht="18.75">
      <c r="A32" s="310"/>
      <c r="B32" s="5"/>
      <c r="C32" s="5"/>
      <c r="D32" s="5"/>
      <c r="E32" s="5"/>
    </row>
    <row r="33" spans="1:5" ht="18.75">
      <c r="A33" s="5"/>
      <c r="B33" s="5"/>
      <c r="C33" s="5"/>
      <c r="D33" s="5"/>
      <c r="E33" s="5"/>
    </row>
    <row r="34" spans="1:5" ht="18.75">
      <c r="A34" s="5"/>
      <c r="B34" s="5"/>
      <c r="C34" s="5"/>
      <c r="D34" s="5"/>
      <c r="E34" s="5"/>
    </row>
    <row r="35" spans="1:5" ht="21">
      <c r="A35" s="57" t="s">
        <v>360</v>
      </c>
      <c r="B35" s="388" t="s">
        <v>361</v>
      </c>
      <c r="C35" s="389"/>
      <c r="D35" s="390" t="s">
        <v>0</v>
      </c>
      <c r="E35" s="391"/>
    </row>
    <row r="36" spans="1:5" ht="18.75">
      <c r="A36" s="5"/>
      <c r="B36" s="22"/>
      <c r="C36" s="23"/>
      <c r="D36" s="5"/>
      <c r="E36" s="5"/>
    </row>
    <row r="37" spans="1:5" ht="18.75">
      <c r="A37" s="24" t="s">
        <v>118</v>
      </c>
      <c r="B37" s="368" t="s">
        <v>459</v>
      </c>
      <c r="C37" s="369"/>
      <c r="D37" s="368" t="s">
        <v>118</v>
      </c>
      <c r="E37" s="380"/>
    </row>
    <row r="38" spans="1:5" ht="18.75">
      <c r="A38" s="25" t="s">
        <v>156</v>
      </c>
      <c r="B38" s="370" t="s">
        <v>451</v>
      </c>
      <c r="C38" s="371"/>
      <c r="D38" s="370" t="s">
        <v>156</v>
      </c>
      <c r="E38" s="381"/>
    </row>
    <row r="39" spans="1:5" ht="18.75">
      <c r="A39" s="5"/>
      <c r="B39" s="5"/>
      <c r="C39" s="5"/>
      <c r="D39" s="5"/>
      <c r="E39" s="5"/>
    </row>
    <row r="40" spans="1:5" ht="18.75">
      <c r="A40" s="5"/>
      <c r="B40" s="5"/>
      <c r="C40" s="5"/>
      <c r="D40" s="5"/>
      <c r="E40" s="5"/>
    </row>
    <row r="47" spans="1:5" ht="18.75">
      <c r="A47" s="5"/>
      <c r="B47" s="5"/>
      <c r="C47" s="5"/>
      <c r="D47" s="5" t="s">
        <v>507</v>
      </c>
      <c r="E47" s="5"/>
    </row>
    <row r="48" spans="1:5" ht="18.75">
      <c r="A48" s="5"/>
      <c r="B48" s="5"/>
      <c r="C48" s="5"/>
      <c r="D48" s="5" t="s">
        <v>504</v>
      </c>
      <c r="E48" s="5"/>
    </row>
    <row r="49" spans="1:5" ht="23.25">
      <c r="A49" s="386" t="s">
        <v>22</v>
      </c>
      <c r="B49" s="386"/>
      <c r="C49" s="386"/>
      <c r="D49" s="386"/>
      <c r="E49" s="386"/>
    </row>
    <row r="50" spans="1:5" ht="18.75">
      <c r="A50" s="17" t="s">
        <v>21</v>
      </c>
      <c r="B50" s="17"/>
      <c r="C50" s="17"/>
      <c r="D50" s="17"/>
      <c r="E50" s="17"/>
    </row>
    <row r="51" spans="1:5" ht="18.75">
      <c r="A51" s="387" t="s">
        <v>18</v>
      </c>
      <c r="B51" s="364"/>
      <c r="C51" s="2" t="s">
        <v>19</v>
      </c>
      <c r="D51" s="3" t="s">
        <v>14</v>
      </c>
      <c r="E51" s="3" t="s">
        <v>15</v>
      </c>
    </row>
    <row r="52" spans="1:5" ht="18.75">
      <c r="A52" s="61" t="s">
        <v>505</v>
      </c>
      <c r="B52" s="23"/>
      <c r="C52" s="62">
        <v>250</v>
      </c>
      <c r="D52" s="11">
        <v>3000</v>
      </c>
      <c r="E52" s="11"/>
    </row>
    <row r="53" spans="1:5" ht="18.75">
      <c r="A53" s="61"/>
      <c r="B53" s="23"/>
      <c r="C53" s="62"/>
      <c r="D53" s="11"/>
      <c r="E53" s="11"/>
    </row>
    <row r="54" spans="1:5" ht="18.75">
      <c r="A54" s="63" t="s">
        <v>506</v>
      </c>
      <c r="B54" s="23"/>
      <c r="C54" s="62">
        <v>90</v>
      </c>
      <c r="D54" s="11"/>
      <c r="E54" s="11">
        <f>SUM(D52:D53)</f>
        <v>3000</v>
      </c>
    </row>
    <row r="55" spans="1:5" ht="18.75">
      <c r="A55" s="22"/>
      <c r="B55" s="23"/>
      <c r="C55" s="62"/>
      <c r="D55" s="11"/>
      <c r="E55" s="11"/>
    </row>
    <row r="56" spans="1:5" ht="18.75">
      <c r="A56" s="22"/>
      <c r="B56" s="23"/>
      <c r="C56" s="62"/>
      <c r="D56" s="11"/>
      <c r="E56" s="11"/>
    </row>
    <row r="57" spans="1:5" ht="18.75">
      <c r="A57" s="22"/>
      <c r="C57" s="314"/>
      <c r="D57" s="314"/>
      <c r="E57" s="314"/>
    </row>
    <row r="58" spans="1:5" ht="18.75">
      <c r="A58" s="64"/>
      <c r="B58" s="23"/>
      <c r="C58" s="62"/>
      <c r="D58" s="11"/>
      <c r="E58" s="11"/>
    </row>
    <row r="59" spans="1:5" ht="18.75">
      <c r="A59" s="64"/>
      <c r="B59" s="23"/>
      <c r="C59" s="62"/>
      <c r="D59" s="11"/>
      <c r="E59" s="11"/>
    </row>
    <row r="60" spans="1:5" ht="18.75">
      <c r="A60" s="64"/>
      <c r="B60" s="23"/>
      <c r="C60" s="62"/>
      <c r="D60" s="11"/>
      <c r="E60" s="11"/>
    </row>
    <row r="61" spans="1:5" ht="18.75">
      <c r="A61" s="64"/>
      <c r="B61" s="23"/>
      <c r="C61" s="62"/>
      <c r="D61" s="11"/>
      <c r="E61" s="11"/>
    </row>
    <row r="62" spans="1:5" ht="18.75">
      <c r="A62" s="64"/>
      <c r="B62" s="23"/>
      <c r="C62" s="62"/>
      <c r="D62" s="11"/>
      <c r="E62" s="11"/>
    </row>
    <row r="63" spans="1:5" ht="18.75">
      <c r="A63" s="64"/>
      <c r="B63" s="23"/>
      <c r="C63" s="62"/>
      <c r="D63" s="11"/>
      <c r="E63" s="11"/>
    </row>
    <row r="64" spans="1:5" ht="18.75">
      <c r="A64" s="64"/>
      <c r="B64" s="23"/>
      <c r="C64" s="62"/>
      <c r="D64" s="11"/>
      <c r="E64" s="11"/>
    </row>
    <row r="65" spans="1:5" ht="18.75">
      <c r="A65" s="22"/>
      <c r="B65" s="23"/>
      <c r="C65" s="62"/>
      <c r="D65" s="11"/>
      <c r="E65" s="11"/>
    </row>
    <row r="66" spans="1:5" ht="18.75">
      <c r="A66" s="22"/>
      <c r="B66" s="23"/>
      <c r="C66" s="62"/>
      <c r="D66" s="11"/>
      <c r="E66" s="11"/>
    </row>
    <row r="67" spans="1:5" ht="18.75">
      <c r="A67" s="64"/>
      <c r="B67" s="23"/>
      <c r="C67" s="62"/>
      <c r="D67" s="19"/>
      <c r="E67" s="19"/>
    </row>
    <row r="68" spans="1:5" ht="19.5" thickBot="1">
      <c r="A68" s="22"/>
      <c r="B68" s="23"/>
      <c r="C68" s="62"/>
      <c r="D68" s="65">
        <f>SUM(D52:D67)</f>
        <v>3000</v>
      </c>
      <c r="E68" s="65">
        <f>SUM(E52:E67)</f>
        <v>3000</v>
      </c>
    </row>
    <row r="69" spans="1:5" ht="19.5" thickTop="1">
      <c r="A69" s="22"/>
      <c r="B69" s="23"/>
      <c r="C69" s="62"/>
      <c r="D69" s="11"/>
      <c r="E69" s="11"/>
    </row>
    <row r="70" spans="1:5" ht="18.75">
      <c r="A70" s="22"/>
      <c r="B70" s="23"/>
      <c r="C70" s="62"/>
      <c r="D70" s="11"/>
      <c r="E70" s="11"/>
    </row>
    <row r="71" spans="1:5" ht="18.75">
      <c r="A71" s="66"/>
      <c r="B71" s="67"/>
      <c r="C71" s="68"/>
      <c r="D71" s="19"/>
      <c r="E71" s="19"/>
    </row>
    <row r="72" spans="1:5" ht="18.75">
      <c r="A72" s="309" t="s">
        <v>389</v>
      </c>
      <c r="B72" s="5"/>
      <c r="C72" s="5"/>
      <c r="D72" s="5"/>
      <c r="E72" s="5"/>
    </row>
    <row r="73" spans="1:5" ht="18.75">
      <c r="A73" s="310" t="s">
        <v>539</v>
      </c>
      <c r="B73" s="5"/>
      <c r="C73" s="5"/>
      <c r="D73" s="5"/>
      <c r="E73" s="5"/>
    </row>
    <row r="74" spans="1:5" ht="18.75">
      <c r="A74" s="310"/>
      <c r="B74" s="5"/>
      <c r="C74" s="5"/>
      <c r="D74" s="5"/>
      <c r="E74" s="5"/>
    </row>
    <row r="75" spans="1:5" ht="18.75">
      <c r="A75" s="310"/>
      <c r="B75" s="5"/>
      <c r="C75" s="5"/>
      <c r="D75" s="5"/>
      <c r="E75" s="5"/>
    </row>
    <row r="76" spans="1:5" ht="18.75">
      <c r="A76" s="5"/>
      <c r="B76" s="5"/>
      <c r="C76" s="5"/>
      <c r="D76" s="5"/>
      <c r="E76" s="5"/>
    </row>
    <row r="77" spans="1:5" ht="18.75">
      <c r="A77" s="5"/>
      <c r="B77" s="5"/>
      <c r="C77" s="5"/>
      <c r="D77" s="5"/>
      <c r="E77" s="5"/>
    </row>
    <row r="78" spans="1:5" ht="21">
      <c r="A78" s="57" t="s">
        <v>360</v>
      </c>
      <c r="B78" s="388" t="s">
        <v>361</v>
      </c>
      <c r="C78" s="389"/>
      <c r="D78" s="390" t="s">
        <v>0</v>
      </c>
      <c r="E78" s="391"/>
    </row>
    <row r="79" spans="1:5" ht="18.75">
      <c r="A79" s="5"/>
      <c r="B79" s="22"/>
      <c r="C79" s="23"/>
      <c r="D79" s="5"/>
      <c r="E79" s="5"/>
    </row>
    <row r="80" spans="1:5" ht="18.75">
      <c r="A80" s="24" t="s">
        <v>118</v>
      </c>
      <c r="B80" s="368" t="s">
        <v>459</v>
      </c>
      <c r="C80" s="369"/>
      <c r="D80" s="368" t="s">
        <v>118</v>
      </c>
      <c r="E80" s="380"/>
    </row>
    <row r="81" spans="1:5" ht="18.75">
      <c r="A81" s="25" t="s">
        <v>156</v>
      </c>
      <c r="B81" s="370" t="s">
        <v>451</v>
      </c>
      <c r="C81" s="371"/>
      <c r="D81" s="370" t="s">
        <v>156</v>
      </c>
      <c r="E81" s="381"/>
    </row>
    <row r="82" spans="1:5" ht="18.75">
      <c r="A82" s="5"/>
      <c r="B82" s="5"/>
      <c r="C82" s="5"/>
      <c r="D82" s="5"/>
      <c r="E82" s="5"/>
    </row>
    <row r="83" spans="1:5" ht="18.75">
      <c r="A83" s="5"/>
      <c r="B83" s="5"/>
      <c r="C83" s="5"/>
      <c r="D83" s="5"/>
      <c r="E83" s="5"/>
    </row>
  </sheetData>
  <sheetProtection/>
  <mergeCells count="16">
    <mergeCell ref="B80:C80"/>
    <mergeCell ref="D80:E80"/>
    <mergeCell ref="B81:C81"/>
    <mergeCell ref="D81:E81"/>
    <mergeCell ref="B38:C38"/>
    <mergeCell ref="D38:E38"/>
    <mergeCell ref="A49:E49"/>
    <mergeCell ref="A51:B51"/>
    <mergeCell ref="B78:C78"/>
    <mergeCell ref="D78:E78"/>
    <mergeCell ref="A3:E3"/>
    <mergeCell ref="A5:B5"/>
    <mergeCell ref="B35:C35"/>
    <mergeCell ref="D35:E35"/>
    <mergeCell ref="B37:C37"/>
    <mergeCell ref="D37:E37"/>
  </mergeCells>
  <printOptions/>
  <pageMargins left="0.29" right="0.35433070866141736" top="0.64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1:H121"/>
  <sheetViews>
    <sheetView zoomScalePageLayoutView="0" workbookViewId="0" topLeftCell="A19">
      <selection activeCell="G47" sqref="G47"/>
    </sheetView>
  </sheetViews>
  <sheetFormatPr defaultColWidth="9.140625" defaultRowHeight="21.75"/>
  <cols>
    <col min="1" max="1" width="8.28125" style="26" customWidth="1"/>
    <col min="2" max="2" width="39.7109375" style="26" customWidth="1"/>
    <col min="3" max="3" width="11.7109375" style="26" customWidth="1"/>
    <col min="4" max="5" width="21.421875" style="104" customWidth="1"/>
    <col min="6" max="6" width="4.8515625" style="26" customWidth="1"/>
    <col min="7" max="7" width="13.00390625" style="71" customWidth="1"/>
    <col min="8" max="8" width="13.8515625" style="26" customWidth="1"/>
    <col min="9" max="16384" width="9.140625" style="26" customWidth="1"/>
  </cols>
  <sheetData>
    <row r="1" spans="2:5" ht="18" customHeight="1">
      <c r="B1" s="367" t="s">
        <v>84</v>
      </c>
      <c r="C1" s="367"/>
      <c r="D1" s="367"/>
      <c r="E1" s="367"/>
    </row>
    <row r="2" spans="2:5" ht="18" customHeight="1">
      <c r="B2" s="367" t="s">
        <v>70</v>
      </c>
      <c r="C2" s="367"/>
      <c r="D2" s="367"/>
      <c r="E2" s="367"/>
    </row>
    <row r="3" spans="2:5" ht="18" customHeight="1">
      <c r="B3" s="367" t="s">
        <v>500</v>
      </c>
      <c r="C3" s="367"/>
      <c r="D3" s="367"/>
      <c r="E3" s="367"/>
    </row>
    <row r="4" spans="2:5" ht="5.25" customHeight="1">
      <c r="B4" s="50"/>
      <c r="C4" s="50"/>
      <c r="D4" s="72"/>
      <c r="E4" s="73"/>
    </row>
    <row r="5" spans="2:5" ht="6.75" customHeight="1">
      <c r="B5" s="74"/>
      <c r="C5" s="75"/>
      <c r="D5" s="76"/>
      <c r="E5" s="76"/>
    </row>
    <row r="6" spans="2:5" ht="15.75">
      <c r="B6" s="77" t="s">
        <v>18</v>
      </c>
      <c r="C6" s="77" t="s">
        <v>9</v>
      </c>
      <c r="D6" s="78" t="s">
        <v>23</v>
      </c>
      <c r="E6" s="78" t="s">
        <v>15</v>
      </c>
    </row>
    <row r="7" spans="2:5" ht="15.75">
      <c r="B7" s="79"/>
      <c r="C7" s="80" t="s">
        <v>10</v>
      </c>
      <c r="D7" s="81"/>
      <c r="E7" s="81"/>
    </row>
    <row r="8" spans="2:5" ht="15.75">
      <c r="B8" s="82" t="s">
        <v>72</v>
      </c>
      <c r="C8" s="83" t="s">
        <v>73</v>
      </c>
      <c r="D8" s="84">
        <f>'กระดาษทำการงบทดลอง '!I8</f>
        <v>0</v>
      </c>
      <c r="E8" s="85"/>
    </row>
    <row r="9" spans="2:8" ht="15.75">
      <c r="B9" s="82" t="s">
        <v>85</v>
      </c>
      <c r="C9" s="31">
        <v>21</v>
      </c>
      <c r="D9" s="84">
        <f>'กระดาษทำการงบทดลอง '!I9</f>
        <v>2691817.27</v>
      </c>
      <c r="E9" s="86"/>
      <c r="H9" s="87">
        <f>SUM(D8:D13)</f>
        <v>12230816.540000001</v>
      </c>
    </row>
    <row r="10" spans="2:8" ht="15.75">
      <c r="B10" s="82" t="s">
        <v>152</v>
      </c>
      <c r="C10" s="31">
        <v>22</v>
      </c>
      <c r="D10" s="84">
        <f>'กระดาษทำการงบทดลอง '!I10</f>
        <v>8093889.31</v>
      </c>
      <c r="E10" s="86"/>
      <c r="H10" s="87"/>
    </row>
    <row r="11" spans="2:8" ht="15.75">
      <c r="B11" s="48" t="s">
        <v>86</v>
      </c>
      <c r="C11" s="31">
        <v>22</v>
      </c>
      <c r="D11" s="84">
        <f>'กระดาษทำการงบทดลอง '!I11</f>
        <v>1109347.58</v>
      </c>
      <c r="E11" s="86"/>
      <c r="H11" s="87"/>
    </row>
    <row r="12" spans="2:8" ht="15.75">
      <c r="B12" s="48" t="s">
        <v>87</v>
      </c>
      <c r="C12" s="31">
        <v>22</v>
      </c>
      <c r="D12" s="84">
        <f>'กระดาษทำการงบทดลอง '!I12</f>
        <v>316196.8</v>
      </c>
      <c r="E12" s="86"/>
      <c r="H12" s="87"/>
    </row>
    <row r="13" spans="2:8" ht="15.75">
      <c r="B13" s="48" t="s">
        <v>88</v>
      </c>
      <c r="C13" s="31">
        <v>22</v>
      </c>
      <c r="D13" s="84">
        <f>'กระดาษทำการงบทดลอง '!I13</f>
        <v>19565.58</v>
      </c>
      <c r="E13" s="86"/>
      <c r="H13" s="87">
        <f>H9-H12</f>
        <v>12230816.540000001</v>
      </c>
    </row>
    <row r="14" spans="2:8" ht="15.75">
      <c r="B14" s="48" t="s">
        <v>447</v>
      </c>
      <c r="C14" s="31">
        <v>21</v>
      </c>
      <c r="D14" s="84">
        <f>'กระดาษทำการงบทดลอง '!I14</f>
        <v>0</v>
      </c>
      <c r="E14" s="86"/>
      <c r="H14" s="87"/>
    </row>
    <row r="15" spans="2:8" ht="15.75">
      <c r="B15" s="48" t="s">
        <v>328</v>
      </c>
      <c r="C15" s="31">
        <v>90</v>
      </c>
      <c r="D15" s="84">
        <f>'กระดาษทำการงบทดลอง '!I15</f>
        <v>0</v>
      </c>
      <c r="E15" s="86"/>
      <c r="H15" s="87"/>
    </row>
    <row r="16" spans="2:5" ht="15.75">
      <c r="B16" s="82" t="s">
        <v>329</v>
      </c>
      <c r="C16" s="31"/>
      <c r="D16" s="84">
        <f>'กระดาษทำการงบทดลอง '!I16</f>
        <v>712696</v>
      </c>
      <c r="E16" s="86"/>
    </row>
    <row r="17" spans="2:8" ht="15.75">
      <c r="B17" s="48" t="s">
        <v>94</v>
      </c>
      <c r="C17" s="31">
        <v>90</v>
      </c>
      <c r="D17" s="84">
        <f>'กระดาษทำการงบทดลอง '!I17</f>
        <v>21600</v>
      </c>
      <c r="E17" s="86"/>
      <c r="H17" s="87">
        <f>SUM(D9:D13)</f>
        <v>12230816.540000001</v>
      </c>
    </row>
    <row r="18" spans="2:8" ht="15.75">
      <c r="B18" s="48" t="s">
        <v>487</v>
      </c>
      <c r="C18" s="31"/>
      <c r="D18" s="84">
        <f>'กระดาษทำการงบทดลอง '!I18</f>
        <v>2346</v>
      </c>
      <c r="E18" s="86"/>
      <c r="H18" s="87"/>
    </row>
    <row r="19" spans="2:8" ht="15.75">
      <c r="B19" s="48" t="s">
        <v>371</v>
      </c>
      <c r="C19" s="31"/>
      <c r="D19" s="84">
        <f>'กระดาษทำการงบทดลอง '!I19</f>
        <v>340500</v>
      </c>
      <c r="E19" s="86"/>
      <c r="H19" s="87"/>
    </row>
    <row r="20" spans="2:5" ht="15.75">
      <c r="B20" s="48" t="s">
        <v>79</v>
      </c>
      <c r="C20" s="31">
        <v>0</v>
      </c>
      <c r="D20" s="84">
        <f>'กระดาษทำการงบทดลอง '!I20</f>
        <v>0</v>
      </c>
      <c r="E20" s="86"/>
    </row>
    <row r="21" spans="2:5" ht="15.75">
      <c r="B21" s="48" t="s">
        <v>60</v>
      </c>
      <c r="C21" s="31">
        <v>100</v>
      </c>
      <c r="D21" s="84">
        <f>'กระดาษทำการงบทดลอง '!I21</f>
        <v>297692</v>
      </c>
      <c r="E21" s="86"/>
    </row>
    <row r="22" spans="2:5" ht="15.75">
      <c r="B22" s="48" t="s">
        <v>61</v>
      </c>
      <c r="C22" s="31">
        <v>120</v>
      </c>
      <c r="D22" s="84">
        <f>'กระดาษทำการงบทดลอง '!I22</f>
        <v>9130</v>
      </c>
      <c r="E22" s="86"/>
    </row>
    <row r="23" spans="2:5" ht="15.75">
      <c r="B23" s="48" t="s">
        <v>62</v>
      </c>
      <c r="C23" s="88">
        <v>130</v>
      </c>
      <c r="D23" s="84">
        <f>'กระดาษทำการงบทดลอง '!I23</f>
        <v>75210</v>
      </c>
      <c r="E23" s="86"/>
    </row>
    <row r="24" spans="2:5" ht="15.75">
      <c r="B24" s="48" t="s">
        <v>63</v>
      </c>
      <c r="C24" s="88">
        <v>200</v>
      </c>
      <c r="D24" s="84">
        <f>'กระดาษทำการงบทดลอง '!I24</f>
        <v>153348</v>
      </c>
      <c r="E24" s="86"/>
    </row>
    <row r="25" spans="2:5" ht="15.75">
      <c r="B25" s="48" t="s">
        <v>64</v>
      </c>
      <c r="C25" s="88">
        <v>250</v>
      </c>
      <c r="D25" s="84">
        <f>'กระดาษทำการงบทดลอง '!I25</f>
        <v>0</v>
      </c>
      <c r="E25" s="86"/>
    </row>
    <row r="26" spans="2:5" ht="15.75">
      <c r="B26" s="48" t="s">
        <v>65</v>
      </c>
      <c r="C26" s="88">
        <v>270</v>
      </c>
      <c r="D26" s="84">
        <f>'กระดาษทำการงบทดลอง '!I26</f>
        <v>0</v>
      </c>
      <c r="E26" s="86"/>
    </row>
    <row r="27" spans="2:5" ht="15.75">
      <c r="B27" s="48" t="s">
        <v>66</v>
      </c>
      <c r="C27" s="88">
        <v>300</v>
      </c>
      <c r="D27" s="84">
        <f>'กระดาษทำการงบทดลอง '!I27</f>
        <v>0</v>
      </c>
      <c r="E27" s="86"/>
    </row>
    <row r="28" spans="2:5" ht="15.75">
      <c r="B28" s="48" t="s">
        <v>35</v>
      </c>
      <c r="C28" s="88">
        <v>400</v>
      </c>
      <c r="D28" s="84">
        <f>'กระดาษทำการงบทดลอง '!I28</f>
        <v>0</v>
      </c>
      <c r="E28" s="86"/>
    </row>
    <row r="29" spans="2:5" ht="15.75">
      <c r="B29" s="48" t="s">
        <v>120</v>
      </c>
      <c r="C29" s="88">
        <v>450</v>
      </c>
      <c r="D29" s="84">
        <f>'กระดาษทำการงบทดลอง '!I29</f>
        <v>0</v>
      </c>
      <c r="E29" s="86"/>
    </row>
    <row r="30" spans="2:5" ht="15.75">
      <c r="B30" s="48" t="s">
        <v>82</v>
      </c>
      <c r="C30" s="88">
        <v>500</v>
      </c>
      <c r="D30" s="84">
        <f>'กระดาษทำการงบทดลอง '!I30</f>
        <v>0</v>
      </c>
      <c r="E30" s="86"/>
    </row>
    <row r="31" spans="2:5" ht="15.75">
      <c r="B31" s="48" t="s">
        <v>142</v>
      </c>
      <c r="C31" s="88">
        <v>550</v>
      </c>
      <c r="D31" s="84">
        <f>'กระดาษทำการงบทดลอง '!I31</f>
        <v>3000</v>
      </c>
      <c r="E31" s="86"/>
    </row>
    <row r="32" spans="2:5" ht="15.75">
      <c r="B32" s="48" t="s">
        <v>349</v>
      </c>
      <c r="C32" s="88">
        <v>3000</v>
      </c>
      <c r="D32" s="84">
        <f>'กระดาษทำการงบทดลอง '!I32</f>
        <v>0</v>
      </c>
      <c r="E32" s="86"/>
    </row>
    <row r="33" spans="2:5" ht="15.75">
      <c r="B33" s="48" t="s">
        <v>350</v>
      </c>
      <c r="C33" s="88">
        <v>3000</v>
      </c>
      <c r="D33" s="84">
        <f>'กระดาษทำการงบทดลอง '!I33</f>
        <v>0</v>
      </c>
      <c r="E33" s="86"/>
    </row>
    <row r="34" spans="2:5" ht="15.75">
      <c r="B34" s="48" t="s">
        <v>368</v>
      </c>
      <c r="C34" s="88">
        <v>3000</v>
      </c>
      <c r="D34" s="84">
        <f>'กระดาษทำการงบทดลอง '!I34</f>
        <v>0</v>
      </c>
      <c r="E34" s="86"/>
    </row>
    <row r="35" spans="2:5" ht="15.75">
      <c r="B35" s="48" t="s">
        <v>354</v>
      </c>
      <c r="C35" s="88"/>
      <c r="D35" s="84">
        <f>'กระดาษทำการงบทดลอง '!I35</f>
        <v>0</v>
      </c>
      <c r="E35" s="86"/>
    </row>
    <row r="36" spans="2:5" ht="15.75">
      <c r="B36" s="48" t="s">
        <v>110</v>
      </c>
      <c r="C36" s="88">
        <v>821</v>
      </c>
      <c r="D36" s="84"/>
      <c r="E36" s="86">
        <f>'กระดาษทำการงบทดลอง '!J36</f>
        <v>1534874.55</v>
      </c>
    </row>
    <row r="37" spans="2:5" ht="15.75">
      <c r="B37" s="48" t="s">
        <v>109</v>
      </c>
      <c r="C37" s="88">
        <v>900</v>
      </c>
      <c r="D37" s="84"/>
      <c r="E37" s="86">
        <f>'กระดาษทำการงบทดลอง '!J37</f>
        <v>367997.07</v>
      </c>
    </row>
    <row r="38" spans="2:5" ht="15.75">
      <c r="B38" s="48" t="s">
        <v>125</v>
      </c>
      <c r="C38" s="88">
        <v>600</v>
      </c>
      <c r="D38" s="84"/>
      <c r="E38" s="86">
        <f>'กระดาษทำการงบทดลอง '!J39</f>
        <v>0</v>
      </c>
    </row>
    <row r="39" spans="2:5" ht="15.75">
      <c r="B39" s="48" t="s">
        <v>154</v>
      </c>
      <c r="C39" s="88"/>
      <c r="D39" s="84"/>
      <c r="E39" s="86">
        <f>'กระดาษทำการงบทดลอง '!J40</f>
        <v>822062</v>
      </c>
    </row>
    <row r="40" spans="2:5" ht="15.75">
      <c r="B40" s="48" t="s">
        <v>388</v>
      </c>
      <c r="C40" s="88">
        <v>602</v>
      </c>
      <c r="D40" s="84"/>
      <c r="E40" s="86">
        <f>'กระดาษทำการงบทดลอง '!J42</f>
        <v>1561500</v>
      </c>
    </row>
    <row r="41" spans="2:5" ht="15.75">
      <c r="B41" s="48" t="s">
        <v>417</v>
      </c>
      <c r="C41" s="88"/>
      <c r="D41" s="84"/>
      <c r="E41" s="86">
        <f>'กระดาษทำการงบทดลอง '!J43</f>
        <v>1000000</v>
      </c>
    </row>
    <row r="42" spans="2:5" ht="15.75">
      <c r="B42" s="48" t="s">
        <v>470</v>
      </c>
      <c r="C42" s="88"/>
      <c r="D42" s="84"/>
      <c r="E42" s="86">
        <f>'กระดาษทำการงบทดลอง '!J44</f>
        <v>28892.8</v>
      </c>
    </row>
    <row r="43" spans="2:5" ht="15.75">
      <c r="B43" s="48" t="s">
        <v>139</v>
      </c>
      <c r="C43" s="88">
        <v>700</v>
      </c>
      <c r="D43" s="84"/>
      <c r="E43" s="86">
        <f>'กระดาษทำการงบทดลอง '!J45</f>
        <v>2897494.95</v>
      </c>
    </row>
    <row r="44" spans="2:5" ht="15.75">
      <c r="B44" s="89" t="s">
        <v>90</v>
      </c>
      <c r="C44" s="90">
        <v>703</v>
      </c>
      <c r="D44" s="91"/>
      <c r="E44" s="92">
        <f>'กระดาษทำการงบทดลอง '!J46</f>
        <v>5633517.17</v>
      </c>
    </row>
    <row r="45" spans="2:8" ht="21.75" customHeight="1" thickBot="1">
      <c r="B45" s="30"/>
      <c r="C45" s="93"/>
      <c r="D45" s="94">
        <f>SUM(D8:D44)</f>
        <v>13846338.540000001</v>
      </c>
      <c r="E45" s="94">
        <f>SUM(งบทดลอง!E36:E44)</f>
        <v>13846338.54</v>
      </c>
      <c r="G45" s="95"/>
      <c r="H45" s="55"/>
    </row>
    <row r="46" spans="3:7" s="55" customFormat="1" ht="16.5" thickTop="1">
      <c r="C46" s="97"/>
      <c r="D46" s="98"/>
      <c r="E46" s="99"/>
      <c r="G46" s="95"/>
    </row>
    <row r="47" spans="3:7" s="55" customFormat="1" ht="15.75">
      <c r="C47" s="97"/>
      <c r="D47" s="98"/>
      <c r="E47" s="99"/>
      <c r="G47" s="95"/>
    </row>
    <row r="48" spans="3:7" s="55" customFormat="1" ht="15.75">
      <c r="C48" s="97"/>
      <c r="D48" s="99"/>
      <c r="E48" s="99"/>
      <c r="G48" s="95"/>
    </row>
    <row r="49" spans="3:7" s="55" customFormat="1" ht="15.75">
      <c r="C49" s="97"/>
      <c r="D49" s="99"/>
      <c r="E49" s="99"/>
      <c r="G49" s="95"/>
    </row>
    <row r="50" spans="3:7" s="55" customFormat="1" ht="15.75">
      <c r="C50" s="97"/>
      <c r="D50" s="99"/>
      <c r="E50" s="99"/>
      <c r="G50" s="95"/>
    </row>
    <row r="51" spans="3:7" s="55" customFormat="1" ht="15.75">
      <c r="C51" s="97"/>
      <c r="D51" s="99"/>
      <c r="E51" s="99"/>
      <c r="G51" s="95"/>
    </row>
    <row r="52" spans="3:7" s="55" customFormat="1" ht="15.75">
      <c r="C52" s="97"/>
      <c r="D52" s="98"/>
      <c r="E52" s="99"/>
      <c r="G52" s="95"/>
    </row>
    <row r="53" spans="3:7" s="55" customFormat="1" ht="15.75">
      <c r="C53" s="97"/>
      <c r="D53" s="98"/>
      <c r="E53" s="99"/>
      <c r="G53" s="95"/>
    </row>
    <row r="54" spans="3:7" s="55" customFormat="1" ht="15.75">
      <c r="C54" s="97"/>
      <c r="D54" s="99"/>
      <c r="E54" s="99"/>
      <c r="G54" s="95"/>
    </row>
    <row r="55" spans="3:7" s="55" customFormat="1" ht="15.75">
      <c r="C55" s="96"/>
      <c r="D55" s="98"/>
      <c r="E55" s="99"/>
      <c r="G55" s="95"/>
    </row>
    <row r="56" spans="3:7" s="55" customFormat="1" ht="15.75">
      <c r="C56" s="96"/>
      <c r="D56" s="99"/>
      <c r="E56" s="98"/>
      <c r="G56" s="95"/>
    </row>
    <row r="57" spans="3:7" s="55" customFormat="1" ht="15.75">
      <c r="C57" s="96"/>
      <c r="D57" s="99"/>
      <c r="E57" s="98"/>
      <c r="G57" s="95"/>
    </row>
    <row r="58" spans="3:7" s="55" customFormat="1" ht="15.75">
      <c r="C58" s="96"/>
      <c r="D58" s="99"/>
      <c r="E58" s="98"/>
      <c r="G58" s="95"/>
    </row>
    <row r="59" spans="3:7" s="55" customFormat="1" ht="15.75">
      <c r="C59" s="96"/>
      <c r="D59" s="99"/>
      <c r="E59" s="98"/>
      <c r="G59" s="95"/>
    </row>
    <row r="60" spans="3:7" s="55" customFormat="1" ht="15.75">
      <c r="C60" s="96"/>
      <c r="D60" s="99"/>
      <c r="E60" s="98"/>
      <c r="G60" s="95"/>
    </row>
    <row r="61" spans="3:7" s="55" customFormat="1" ht="15.75">
      <c r="C61" s="96"/>
      <c r="D61" s="99"/>
      <c r="E61" s="98"/>
      <c r="G61" s="95"/>
    </row>
    <row r="62" spans="3:7" s="55" customFormat="1" ht="15.75">
      <c r="C62" s="96"/>
      <c r="D62" s="99"/>
      <c r="E62" s="99"/>
      <c r="G62" s="95"/>
    </row>
    <row r="63" spans="3:7" s="55" customFormat="1" ht="15.75">
      <c r="C63" s="96"/>
      <c r="D63" s="100"/>
      <c r="E63" s="100"/>
      <c r="G63" s="101"/>
    </row>
    <row r="64" spans="3:7" s="55" customFormat="1" ht="15.75">
      <c r="C64" s="96"/>
      <c r="D64" s="100"/>
      <c r="E64" s="100"/>
      <c r="G64" s="95"/>
    </row>
    <row r="65" spans="4:7" s="55" customFormat="1" ht="15.75">
      <c r="D65" s="102"/>
      <c r="E65" s="102"/>
      <c r="G65" s="95"/>
    </row>
    <row r="66" spans="4:7" s="55" customFormat="1" ht="15.75">
      <c r="D66" s="99"/>
      <c r="E66" s="102"/>
      <c r="G66" s="95"/>
    </row>
    <row r="67" spans="4:7" s="55" customFormat="1" ht="15.75">
      <c r="D67" s="99"/>
      <c r="E67" s="102"/>
      <c r="G67" s="95"/>
    </row>
    <row r="68" spans="4:7" s="55" customFormat="1" ht="15.75">
      <c r="D68" s="102"/>
      <c r="E68" s="103"/>
      <c r="G68" s="95"/>
    </row>
    <row r="69" spans="4:7" s="55" customFormat="1" ht="15.75">
      <c r="D69" s="102"/>
      <c r="E69" s="103"/>
      <c r="G69" s="95"/>
    </row>
    <row r="70" spans="4:7" s="55" customFormat="1" ht="15.75">
      <c r="D70" s="102"/>
      <c r="E70" s="102"/>
      <c r="G70" s="95"/>
    </row>
    <row r="71" spans="4:7" s="55" customFormat="1" ht="15.75">
      <c r="D71" s="102"/>
      <c r="E71" s="102"/>
      <c r="G71" s="95"/>
    </row>
    <row r="72" spans="4:7" s="55" customFormat="1" ht="15.75">
      <c r="D72" s="102"/>
      <c r="E72" s="102"/>
      <c r="G72" s="95"/>
    </row>
    <row r="73" spans="4:7" s="55" customFormat="1" ht="15.75">
      <c r="D73" s="102"/>
      <c r="E73" s="102"/>
      <c r="G73" s="95"/>
    </row>
    <row r="74" spans="4:7" s="55" customFormat="1" ht="15.75">
      <c r="D74" s="102"/>
      <c r="E74" s="102"/>
      <c r="G74" s="95"/>
    </row>
    <row r="75" spans="4:7" s="55" customFormat="1" ht="15.75">
      <c r="D75" s="102"/>
      <c r="E75" s="102"/>
      <c r="G75" s="95"/>
    </row>
    <row r="76" spans="4:7" s="55" customFormat="1" ht="15.75">
      <c r="D76" s="102"/>
      <c r="E76" s="102"/>
      <c r="G76" s="95"/>
    </row>
    <row r="77" spans="4:7" s="55" customFormat="1" ht="15.75">
      <c r="D77" s="102"/>
      <c r="E77" s="102"/>
      <c r="G77" s="95"/>
    </row>
    <row r="78" spans="4:7" s="55" customFormat="1" ht="15.75">
      <c r="D78" s="102"/>
      <c r="E78" s="102"/>
      <c r="G78" s="95"/>
    </row>
    <row r="79" spans="4:7" s="55" customFormat="1" ht="15.75">
      <c r="D79" s="102"/>
      <c r="E79" s="102"/>
      <c r="G79" s="95"/>
    </row>
    <row r="80" spans="4:7" s="55" customFormat="1" ht="15.75">
      <c r="D80" s="102"/>
      <c r="E80" s="102"/>
      <c r="G80" s="95"/>
    </row>
    <row r="81" spans="4:7" s="55" customFormat="1" ht="15.75">
      <c r="D81" s="102"/>
      <c r="E81" s="102"/>
      <c r="G81" s="95"/>
    </row>
    <row r="82" spans="4:7" s="55" customFormat="1" ht="15.75">
      <c r="D82" s="102"/>
      <c r="E82" s="102"/>
      <c r="G82" s="95"/>
    </row>
    <row r="83" spans="4:7" s="55" customFormat="1" ht="15.75">
      <c r="D83" s="102"/>
      <c r="E83" s="102"/>
      <c r="G83" s="95"/>
    </row>
    <row r="84" spans="4:7" s="55" customFormat="1" ht="15.75">
      <c r="D84" s="102"/>
      <c r="E84" s="102"/>
      <c r="G84" s="95"/>
    </row>
    <row r="85" spans="4:7" s="55" customFormat="1" ht="15.75">
      <c r="D85" s="102"/>
      <c r="E85" s="102"/>
      <c r="G85" s="95"/>
    </row>
    <row r="86" spans="4:7" s="55" customFormat="1" ht="15.75">
      <c r="D86" s="102"/>
      <c r="E86" s="102"/>
      <c r="G86" s="95"/>
    </row>
    <row r="87" spans="4:7" s="55" customFormat="1" ht="15.75">
      <c r="D87" s="102"/>
      <c r="E87" s="102"/>
      <c r="G87" s="95"/>
    </row>
    <row r="88" spans="4:7" s="55" customFormat="1" ht="15.75">
      <c r="D88" s="102"/>
      <c r="E88" s="102"/>
      <c r="G88" s="95"/>
    </row>
    <row r="89" spans="4:7" s="55" customFormat="1" ht="15.75">
      <c r="D89" s="102"/>
      <c r="E89" s="102"/>
      <c r="G89" s="95"/>
    </row>
    <row r="90" spans="4:7" s="55" customFormat="1" ht="15.75">
      <c r="D90" s="102"/>
      <c r="E90" s="102"/>
      <c r="G90" s="95"/>
    </row>
    <row r="91" spans="4:7" s="55" customFormat="1" ht="15.75">
      <c r="D91" s="102"/>
      <c r="E91" s="102"/>
      <c r="G91" s="95"/>
    </row>
    <row r="92" spans="4:7" s="55" customFormat="1" ht="15.75">
      <c r="D92" s="102"/>
      <c r="E92" s="102"/>
      <c r="G92" s="95"/>
    </row>
    <row r="93" spans="4:7" s="55" customFormat="1" ht="15.75">
      <c r="D93" s="102"/>
      <c r="E93" s="102"/>
      <c r="G93" s="95"/>
    </row>
    <row r="94" spans="4:7" s="55" customFormat="1" ht="15.75">
      <c r="D94" s="102"/>
      <c r="E94" s="102"/>
      <c r="G94" s="95"/>
    </row>
    <row r="95" spans="4:7" s="55" customFormat="1" ht="15.75">
      <c r="D95" s="102"/>
      <c r="E95" s="102"/>
      <c r="G95" s="95"/>
    </row>
    <row r="96" spans="4:7" s="55" customFormat="1" ht="15.75">
      <c r="D96" s="102"/>
      <c r="E96" s="102"/>
      <c r="G96" s="95"/>
    </row>
    <row r="97" spans="4:7" s="55" customFormat="1" ht="15.75">
      <c r="D97" s="102"/>
      <c r="E97" s="102"/>
      <c r="G97" s="95"/>
    </row>
    <row r="98" spans="4:7" s="55" customFormat="1" ht="15.75">
      <c r="D98" s="102"/>
      <c r="E98" s="102"/>
      <c r="G98" s="95"/>
    </row>
    <row r="99" spans="4:7" s="55" customFormat="1" ht="15.75">
      <c r="D99" s="102"/>
      <c r="E99" s="102"/>
      <c r="G99" s="95"/>
    </row>
    <row r="100" spans="4:7" s="55" customFormat="1" ht="15.75">
      <c r="D100" s="102"/>
      <c r="E100" s="102"/>
      <c r="G100" s="95"/>
    </row>
    <row r="101" spans="4:7" s="55" customFormat="1" ht="15.75">
      <c r="D101" s="102"/>
      <c r="E101" s="102"/>
      <c r="G101" s="95"/>
    </row>
    <row r="102" spans="4:7" s="55" customFormat="1" ht="15.75">
      <c r="D102" s="102"/>
      <c r="E102" s="102"/>
      <c r="G102" s="95"/>
    </row>
    <row r="103" spans="4:7" s="55" customFormat="1" ht="15.75">
      <c r="D103" s="102"/>
      <c r="E103" s="102"/>
      <c r="G103" s="95"/>
    </row>
    <row r="104" spans="4:7" s="55" customFormat="1" ht="15.75">
      <c r="D104" s="102"/>
      <c r="E104" s="102"/>
      <c r="G104" s="95"/>
    </row>
    <row r="105" spans="4:7" s="55" customFormat="1" ht="15.75">
      <c r="D105" s="102"/>
      <c r="E105" s="102"/>
      <c r="G105" s="95"/>
    </row>
    <row r="106" spans="4:7" s="55" customFormat="1" ht="15.75">
      <c r="D106" s="102"/>
      <c r="E106" s="102"/>
      <c r="G106" s="95"/>
    </row>
    <row r="107" spans="4:7" s="55" customFormat="1" ht="15.75">
      <c r="D107" s="102"/>
      <c r="E107" s="102"/>
      <c r="G107" s="95"/>
    </row>
    <row r="108" spans="4:7" s="55" customFormat="1" ht="15.75">
      <c r="D108" s="102"/>
      <c r="E108" s="102"/>
      <c r="G108" s="95"/>
    </row>
    <row r="109" spans="4:7" s="55" customFormat="1" ht="15.75">
      <c r="D109" s="102"/>
      <c r="E109" s="102"/>
      <c r="G109" s="95"/>
    </row>
    <row r="110" spans="4:7" s="55" customFormat="1" ht="15.75">
      <c r="D110" s="102"/>
      <c r="E110" s="102"/>
      <c r="G110" s="95"/>
    </row>
    <row r="111" spans="4:7" s="55" customFormat="1" ht="15.75">
      <c r="D111" s="102"/>
      <c r="E111" s="102"/>
      <c r="G111" s="95"/>
    </row>
    <row r="112" spans="4:7" s="55" customFormat="1" ht="15.75">
      <c r="D112" s="102"/>
      <c r="E112" s="102"/>
      <c r="G112" s="95"/>
    </row>
    <row r="113" spans="4:7" s="55" customFormat="1" ht="15.75">
      <c r="D113" s="102"/>
      <c r="E113" s="102"/>
      <c r="G113" s="95"/>
    </row>
    <row r="114" spans="4:7" s="55" customFormat="1" ht="15.75">
      <c r="D114" s="102"/>
      <c r="E114" s="102"/>
      <c r="G114" s="95"/>
    </row>
    <row r="115" spans="4:7" s="55" customFormat="1" ht="15.75">
      <c r="D115" s="102"/>
      <c r="E115" s="102"/>
      <c r="G115" s="95"/>
    </row>
    <row r="116" spans="4:7" s="55" customFormat="1" ht="15.75">
      <c r="D116" s="102"/>
      <c r="E116" s="102"/>
      <c r="G116" s="95"/>
    </row>
    <row r="117" spans="4:7" s="55" customFormat="1" ht="15.75">
      <c r="D117" s="102"/>
      <c r="E117" s="102"/>
      <c r="G117" s="95"/>
    </row>
    <row r="118" spans="4:7" s="55" customFormat="1" ht="15.75">
      <c r="D118" s="102"/>
      <c r="E118" s="102"/>
      <c r="G118" s="95"/>
    </row>
    <row r="119" spans="4:7" s="55" customFormat="1" ht="15.75">
      <c r="D119" s="102"/>
      <c r="E119" s="102"/>
      <c r="G119" s="95"/>
    </row>
    <row r="120" spans="4:8" s="55" customFormat="1" ht="15.75">
      <c r="D120" s="102"/>
      <c r="E120" s="102"/>
      <c r="G120" s="71"/>
      <c r="H120" s="26"/>
    </row>
    <row r="121" spans="2:5" ht="15.75">
      <c r="B121" s="55"/>
      <c r="C121" s="55"/>
      <c r="D121" s="102"/>
      <c r="E121" s="102"/>
    </row>
  </sheetData>
  <sheetProtection/>
  <mergeCells count="3">
    <mergeCell ref="B1:E1"/>
    <mergeCell ref="B2:E2"/>
    <mergeCell ref="B3:E3"/>
  </mergeCells>
  <printOptions/>
  <pageMargins left="0.17" right="0.35433070866141736" top="0.3937007874015748" bottom="0.17" header="0.24" footer="0.26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L102"/>
  <sheetViews>
    <sheetView zoomScaleSheetLayoutView="100" zoomScalePageLayoutView="0" workbookViewId="0" topLeftCell="B1">
      <selection activeCell="K20" sqref="K20"/>
    </sheetView>
  </sheetViews>
  <sheetFormatPr defaultColWidth="9.140625" defaultRowHeight="21.75"/>
  <cols>
    <col min="1" max="1" width="1.1484375" style="105" hidden="1" customWidth="1"/>
    <col min="2" max="3" width="16.140625" style="105" customWidth="1"/>
    <col min="4" max="4" width="32.57421875" style="105" customWidth="1"/>
    <col min="5" max="5" width="7.8515625" style="105" customWidth="1"/>
    <col min="6" max="6" width="16.00390625" style="105" customWidth="1"/>
    <col min="7" max="7" width="2.7109375" style="105" customWidth="1"/>
    <col min="8" max="9" width="2.8515625" style="105" customWidth="1"/>
    <col min="10" max="10" width="11.8515625" style="105" customWidth="1"/>
    <col min="11" max="11" width="14.00390625" style="105" customWidth="1"/>
    <col min="12" max="16384" width="9.140625" style="105" customWidth="1"/>
  </cols>
  <sheetData>
    <row r="1" spans="2:6" ht="23.25" customHeight="1">
      <c r="B1" s="392" t="s">
        <v>91</v>
      </c>
      <c r="C1" s="392"/>
      <c r="D1" s="392"/>
      <c r="E1" s="392"/>
      <c r="F1" s="392"/>
    </row>
    <row r="2" spans="2:6" ht="23.25" customHeight="1">
      <c r="B2" s="392" t="s">
        <v>352</v>
      </c>
      <c r="C2" s="392"/>
      <c r="D2" s="392"/>
      <c r="E2" s="392"/>
      <c r="F2" s="392"/>
    </row>
    <row r="3" spans="2:6" ht="23.25" customHeight="1">
      <c r="B3" s="106"/>
      <c r="C3" s="106"/>
      <c r="D3" s="106"/>
      <c r="E3" s="107" t="s">
        <v>503</v>
      </c>
      <c r="F3" s="107"/>
    </row>
    <row r="4" spans="2:6" ht="23.25" customHeight="1">
      <c r="B4" s="392" t="s">
        <v>49</v>
      </c>
      <c r="C4" s="392"/>
      <c r="D4" s="392"/>
      <c r="E4" s="392"/>
      <c r="F4" s="392"/>
    </row>
    <row r="5" spans="2:6" ht="23.25" customHeight="1">
      <c r="B5" s="106"/>
      <c r="C5" s="106"/>
      <c r="D5" s="107" t="s">
        <v>502</v>
      </c>
      <c r="E5" s="107"/>
      <c r="F5" s="106"/>
    </row>
    <row r="6" spans="2:6" ht="5.25" customHeight="1" thickBot="1">
      <c r="B6" s="108"/>
      <c r="C6" s="108"/>
      <c r="D6" s="108"/>
      <c r="E6" s="108"/>
      <c r="F6" s="108"/>
    </row>
    <row r="7" spans="2:6" ht="18" thickTop="1">
      <c r="B7" s="393" t="s">
        <v>24</v>
      </c>
      <c r="C7" s="394"/>
      <c r="D7" s="109"/>
      <c r="E7" s="110"/>
      <c r="F7" s="111" t="s">
        <v>27</v>
      </c>
    </row>
    <row r="8" spans="2:6" ht="17.25">
      <c r="B8" s="112" t="s">
        <v>25</v>
      </c>
      <c r="C8" s="112" t="s">
        <v>26</v>
      </c>
      <c r="D8" s="32" t="s">
        <v>18</v>
      </c>
      <c r="E8" s="113" t="s">
        <v>19</v>
      </c>
      <c r="F8" s="114" t="s">
        <v>26</v>
      </c>
    </row>
    <row r="9" spans="2:6" ht="18" thickBot="1">
      <c r="B9" s="115" t="s">
        <v>11</v>
      </c>
      <c r="C9" s="115" t="s">
        <v>11</v>
      </c>
      <c r="D9" s="116"/>
      <c r="E9" s="117"/>
      <c r="F9" s="118" t="s">
        <v>11</v>
      </c>
    </row>
    <row r="10" spans="2:6" ht="18" thickTop="1">
      <c r="B10" s="119"/>
      <c r="C10" s="120">
        <v>11886132.51</v>
      </c>
      <c r="D10" s="105" t="s">
        <v>28</v>
      </c>
      <c r="E10" s="110"/>
      <c r="F10" s="121">
        <v>11886132.51</v>
      </c>
    </row>
    <row r="11" spans="2:6" ht="17.25">
      <c r="B11" s="119"/>
      <c r="C11" s="121"/>
      <c r="D11" s="122" t="s">
        <v>396</v>
      </c>
      <c r="E11" s="123"/>
      <c r="F11" s="121"/>
    </row>
    <row r="12" spans="2:6" ht="17.25">
      <c r="B12" s="119">
        <v>78000</v>
      </c>
      <c r="C12" s="121"/>
      <c r="D12" s="105" t="s">
        <v>29</v>
      </c>
      <c r="E12" s="123">
        <v>100</v>
      </c>
      <c r="F12" s="124">
        <v>0</v>
      </c>
    </row>
    <row r="13" spans="2:6" ht="17.25">
      <c r="B13" s="119">
        <v>52700</v>
      </c>
      <c r="C13" s="121">
        <v>94</v>
      </c>
      <c r="D13" s="105" t="s">
        <v>30</v>
      </c>
      <c r="E13" s="123">
        <v>120</v>
      </c>
      <c r="F13" s="124">
        <v>94</v>
      </c>
    </row>
    <row r="14" spans="2:6" ht="17.25">
      <c r="B14" s="119">
        <v>35000</v>
      </c>
      <c r="C14" s="121">
        <v>0</v>
      </c>
      <c r="D14" s="105" t="s">
        <v>31</v>
      </c>
      <c r="E14" s="123">
        <v>200</v>
      </c>
      <c r="F14" s="124">
        <v>0</v>
      </c>
    </row>
    <row r="15" spans="2:6" ht="17.25">
      <c r="B15" s="125"/>
      <c r="C15" s="121">
        <v>0</v>
      </c>
      <c r="D15" s="105" t="s">
        <v>32</v>
      </c>
      <c r="E15" s="123">
        <v>250</v>
      </c>
      <c r="F15" s="124">
        <v>0</v>
      </c>
    </row>
    <row r="16" spans="2:6" ht="17.25">
      <c r="B16" s="119">
        <v>145000</v>
      </c>
      <c r="C16" s="124">
        <v>0</v>
      </c>
      <c r="D16" s="105" t="s">
        <v>33</v>
      </c>
      <c r="E16" s="123">
        <v>300</v>
      </c>
      <c r="F16" s="124">
        <v>0</v>
      </c>
    </row>
    <row r="17" spans="2:6" ht="17.25">
      <c r="B17" s="119"/>
      <c r="C17" s="121">
        <v>0</v>
      </c>
      <c r="D17" s="105" t="s">
        <v>58</v>
      </c>
      <c r="E17" s="123">
        <v>350</v>
      </c>
      <c r="F17" s="124">
        <v>0</v>
      </c>
    </row>
    <row r="18" spans="2:6" ht="17.25">
      <c r="B18" s="119">
        <v>8732000</v>
      </c>
      <c r="C18" s="121">
        <v>324266.55</v>
      </c>
      <c r="D18" s="105" t="s">
        <v>34</v>
      </c>
      <c r="E18" s="123">
        <v>1000</v>
      </c>
      <c r="F18" s="124">
        <v>324266.55</v>
      </c>
    </row>
    <row r="19" spans="2:6" ht="17.25">
      <c r="B19" s="119">
        <v>6824300</v>
      </c>
      <c r="C19" s="124">
        <v>1210514</v>
      </c>
      <c r="D19" s="105" t="s">
        <v>35</v>
      </c>
      <c r="E19" s="123">
        <v>2000</v>
      </c>
      <c r="F19" s="121">
        <v>1210514</v>
      </c>
    </row>
    <row r="20" spans="2:6" ht="18" thickBot="1">
      <c r="B20" s="126">
        <f>SUM(B12:B19)</f>
        <v>15867000</v>
      </c>
      <c r="C20" s="127">
        <f>SUM(C12:C19)</f>
        <v>1534874.55</v>
      </c>
      <c r="E20" s="123"/>
      <c r="F20" s="128">
        <f>SUM(F12:F19)</f>
        <v>1534874.55</v>
      </c>
    </row>
    <row r="21" spans="2:6" ht="18" thickTop="1">
      <c r="B21" s="129"/>
      <c r="C21" s="121">
        <v>0</v>
      </c>
      <c r="D21" s="105" t="s">
        <v>354</v>
      </c>
      <c r="E21" s="123"/>
      <c r="F21" s="131">
        <v>0</v>
      </c>
    </row>
    <row r="22" spans="2:6" ht="17.25">
      <c r="B22" s="129"/>
      <c r="C22" s="121">
        <v>0</v>
      </c>
      <c r="D22" s="105" t="s">
        <v>359</v>
      </c>
      <c r="E22" s="123"/>
      <c r="F22" s="131">
        <v>0</v>
      </c>
    </row>
    <row r="23" spans="2:6" ht="17.25">
      <c r="B23" s="129"/>
      <c r="C23" s="121">
        <v>0</v>
      </c>
      <c r="D23" s="105" t="s">
        <v>412</v>
      </c>
      <c r="E23" s="123">
        <v>3000</v>
      </c>
      <c r="F23" s="131">
        <v>0</v>
      </c>
    </row>
    <row r="24" spans="2:6" ht="17.25">
      <c r="B24" s="129"/>
      <c r="C24" s="121">
        <v>0</v>
      </c>
      <c r="D24" s="105" t="s">
        <v>413</v>
      </c>
      <c r="E24" s="123">
        <v>3000</v>
      </c>
      <c r="F24" s="131">
        <v>0</v>
      </c>
    </row>
    <row r="25" spans="2:6" ht="17.25">
      <c r="B25" s="129"/>
      <c r="C25" s="121">
        <v>0</v>
      </c>
      <c r="D25" s="105" t="s">
        <v>462</v>
      </c>
      <c r="E25" s="123">
        <v>3000</v>
      </c>
      <c r="F25" s="131">
        <v>0</v>
      </c>
    </row>
    <row r="26" spans="3:6" ht="17.25">
      <c r="C26" s="121">
        <v>0</v>
      </c>
      <c r="D26" s="105" t="s">
        <v>145</v>
      </c>
      <c r="E26" s="132">
        <v>602</v>
      </c>
      <c r="F26" s="121">
        <v>0</v>
      </c>
    </row>
    <row r="27" spans="3:6" ht="17.25">
      <c r="C27" s="121"/>
      <c r="D27" s="105" t="s">
        <v>92</v>
      </c>
      <c r="E27" s="132">
        <v>600</v>
      </c>
      <c r="F27" s="121">
        <v>0</v>
      </c>
    </row>
    <row r="28" spans="3:6" ht="17.25">
      <c r="C28" s="121">
        <v>0</v>
      </c>
      <c r="D28" s="105" t="s">
        <v>165</v>
      </c>
      <c r="E28" s="132"/>
      <c r="F28" s="121">
        <v>0</v>
      </c>
    </row>
    <row r="29" spans="3:6" ht="17.25">
      <c r="C29" s="121">
        <v>500</v>
      </c>
      <c r="D29" s="105" t="s">
        <v>108</v>
      </c>
      <c r="E29" s="132">
        <v>900</v>
      </c>
      <c r="F29" s="131">
        <v>500</v>
      </c>
    </row>
    <row r="30" spans="3:6" ht="17.25">
      <c r="C30" s="121">
        <v>500</v>
      </c>
      <c r="D30" s="105" t="s">
        <v>67</v>
      </c>
      <c r="E30" s="132">
        <v>700</v>
      </c>
      <c r="F30" s="121">
        <v>500</v>
      </c>
    </row>
    <row r="31" spans="3:6" ht="17.25">
      <c r="C31" s="121">
        <v>0</v>
      </c>
      <c r="D31" s="105" t="s">
        <v>345</v>
      </c>
      <c r="E31" s="132"/>
      <c r="F31" s="121">
        <v>0</v>
      </c>
    </row>
    <row r="32" spans="3:6" ht="17.25">
      <c r="C32" s="121">
        <v>0</v>
      </c>
      <c r="D32" s="105" t="s">
        <v>353</v>
      </c>
      <c r="E32" s="132"/>
      <c r="F32" s="121">
        <v>0</v>
      </c>
    </row>
    <row r="33" spans="3:6" ht="17.25">
      <c r="C33" s="121">
        <v>0</v>
      </c>
      <c r="D33" s="105" t="s">
        <v>93</v>
      </c>
      <c r="E33" s="132">
        <v>90</v>
      </c>
      <c r="F33" s="121">
        <v>0</v>
      </c>
    </row>
    <row r="34" spans="3:6" ht="17.25">
      <c r="C34" s="121">
        <v>3000</v>
      </c>
      <c r="D34" s="105" t="s">
        <v>414</v>
      </c>
      <c r="E34" s="132"/>
      <c r="F34" s="121">
        <v>3000</v>
      </c>
    </row>
    <row r="35" spans="3:6" ht="17.25">
      <c r="C35" s="121">
        <v>0</v>
      </c>
      <c r="D35" s="105" t="s">
        <v>405</v>
      </c>
      <c r="E35" s="132"/>
      <c r="F35" s="121">
        <v>0</v>
      </c>
    </row>
    <row r="36" spans="3:6" ht="17.25">
      <c r="C36" s="121">
        <v>0</v>
      </c>
      <c r="D36" s="105" t="s">
        <v>404</v>
      </c>
      <c r="E36" s="123"/>
      <c r="F36" s="121">
        <v>0</v>
      </c>
    </row>
    <row r="37" spans="3:6" ht="17.25">
      <c r="C37" s="133">
        <f>SUM(C21:C36)</f>
        <v>4000</v>
      </c>
      <c r="E37" s="123"/>
      <c r="F37" s="133">
        <f>SUM(F21:F36)</f>
        <v>4000</v>
      </c>
    </row>
    <row r="38" spans="3:6" ht="18" thickBot="1">
      <c r="C38" s="127">
        <f>SUM(C37,C20)</f>
        <v>1538874.55</v>
      </c>
      <c r="D38" s="105" t="s">
        <v>36</v>
      </c>
      <c r="E38" s="134"/>
      <c r="F38" s="128">
        <f>SUM(F37,F20)</f>
        <v>1538874.55</v>
      </c>
    </row>
    <row r="39" spans="3:6" ht="18" thickTop="1">
      <c r="C39" s="129"/>
      <c r="E39" s="135"/>
      <c r="F39" s="129"/>
    </row>
    <row r="40" spans="3:6" ht="17.25">
      <c r="C40" s="129"/>
      <c r="E40" s="135"/>
      <c r="F40" s="129"/>
    </row>
    <row r="41" spans="3:6" ht="17.25">
      <c r="C41" s="129"/>
      <c r="E41" s="135"/>
      <c r="F41" s="129"/>
    </row>
    <row r="42" spans="3:6" ht="17.25">
      <c r="C42" s="129"/>
      <c r="E42" s="135"/>
      <c r="F42" s="129"/>
    </row>
    <row r="43" spans="3:6" ht="17.25">
      <c r="C43" s="129"/>
      <c r="E43" s="135"/>
      <c r="F43" s="129"/>
    </row>
    <row r="44" spans="3:6" ht="17.25">
      <c r="C44" s="129"/>
      <c r="E44" s="135"/>
      <c r="F44" s="129"/>
    </row>
    <row r="45" spans="3:6" ht="17.25">
      <c r="C45" s="129"/>
      <c r="E45" s="135"/>
      <c r="F45" s="129"/>
    </row>
    <row r="46" spans="3:6" ht="17.25">
      <c r="C46" s="129"/>
      <c r="E46" s="135"/>
      <c r="F46" s="129"/>
    </row>
    <row r="47" spans="3:7" ht="17.25">
      <c r="C47" s="129"/>
      <c r="E47" s="135"/>
      <c r="F47" s="129"/>
      <c r="G47" s="105" t="s">
        <v>12</v>
      </c>
    </row>
    <row r="48" spans="3:6" ht="17.25">
      <c r="C48" s="129"/>
      <c r="E48" s="135"/>
      <c r="F48" s="129"/>
    </row>
    <row r="49" spans="3:6" ht="17.25">
      <c r="C49" s="129"/>
      <c r="E49" s="135"/>
      <c r="F49" s="129"/>
    </row>
    <row r="50" spans="3:6" ht="17.25">
      <c r="C50" s="129"/>
      <c r="E50" s="135"/>
      <c r="F50" s="129"/>
    </row>
    <row r="51" spans="3:6" ht="17.25">
      <c r="C51" s="129"/>
      <c r="E51" s="135"/>
      <c r="F51" s="129"/>
    </row>
    <row r="52" spans="3:6" ht="18" thickBot="1">
      <c r="C52" s="129"/>
      <c r="E52" s="135"/>
      <c r="F52" s="129"/>
    </row>
    <row r="53" spans="2:6" ht="17.25" customHeight="1" thickTop="1">
      <c r="B53" s="395" t="s">
        <v>24</v>
      </c>
      <c r="C53" s="396"/>
      <c r="D53" s="136"/>
      <c r="E53" s="137"/>
      <c r="F53" s="111" t="s">
        <v>27</v>
      </c>
    </row>
    <row r="54" spans="2:6" ht="17.25" customHeight="1">
      <c r="B54" s="112" t="s">
        <v>25</v>
      </c>
      <c r="C54" s="114" t="s">
        <v>26</v>
      </c>
      <c r="D54" s="33" t="s">
        <v>18</v>
      </c>
      <c r="E54" s="113" t="s">
        <v>19</v>
      </c>
      <c r="F54" s="114" t="s">
        <v>26</v>
      </c>
    </row>
    <row r="55" spans="2:6" ht="17.25" customHeight="1" thickBot="1">
      <c r="B55" s="115" t="s">
        <v>11</v>
      </c>
      <c r="C55" s="118" t="s">
        <v>11</v>
      </c>
      <c r="D55" s="108"/>
      <c r="E55" s="117"/>
      <c r="F55" s="118" t="s">
        <v>11</v>
      </c>
    </row>
    <row r="56" spans="2:10" ht="17.25" customHeight="1" thickTop="1">
      <c r="B56" s="119"/>
      <c r="C56" s="121"/>
      <c r="D56" s="122" t="s">
        <v>37</v>
      </c>
      <c r="E56" s="132"/>
      <c r="F56" s="121"/>
      <c r="J56" s="138"/>
    </row>
    <row r="57" spans="2:10" ht="17.25" customHeight="1">
      <c r="B57" s="139">
        <v>542581.24</v>
      </c>
      <c r="C57" s="140">
        <v>0</v>
      </c>
      <c r="D57" s="141" t="s">
        <v>38</v>
      </c>
      <c r="E57" s="142">
        <v>5000</v>
      </c>
      <c r="F57" s="140">
        <v>0</v>
      </c>
      <c r="J57" s="143"/>
    </row>
    <row r="58" spans="2:11" ht="17.25" customHeight="1">
      <c r="B58" s="139">
        <v>3801432</v>
      </c>
      <c r="C58" s="140">
        <v>297692</v>
      </c>
      <c r="D58" s="141" t="s">
        <v>39</v>
      </c>
      <c r="E58" s="142">
        <v>5100</v>
      </c>
      <c r="F58" s="140">
        <v>297692</v>
      </c>
      <c r="J58" s="105" t="s">
        <v>370</v>
      </c>
      <c r="K58" s="144">
        <f>C57+C58+C59+C60+C61+C63+C65+C67+C69+C71+C73+C75</f>
        <v>535380</v>
      </c>
    </row>
    <row r="59" spans="2:10" ht="17.25" customHeight="1">
      <c r="B59" s="139">
        <v>110760</v>
      </c>
      <c r="C59" s="140">
        <v>9130</v>
      </c>
      <c r="D59" s="141" t="s">
        <v>40</v>
      </c>
      <c r="E59" s="142">
        <v>5120</v>
      </c>
      <c r="F59" s="140">
        <v>9130</v>
      </c>
      <c r="J59" s="143"/>
    </row>
    <row r="60" spans="2:10" ht="17.25" customHeight="1">
      <c r="B60" s="139">
        <v>908928</v>
      </c>
      <c r="C60" s="140">
        <v>75210</v>
      </c>
      <c r="D60" s="141" t="s">
        <v>41</v>
      </c>
      <c r="E60" s="142">
        <v>5130</v>
      </c>
      <c r="F60" s="140">
        <v>75210</v>
      </c>
      <c r="J60" s="143"/>
    </row>
    <row r="61" spans="2:10" ht="17.25" customHeight="1">
      <c r="B61" s="139">
        <v>2912182</v>
      </c>
      <c r="C61" s="140">
        <v>153348</v>
      </c>
      <c r="D61" s="141" t="s">
        <v>42</v>
      </c>
      <c r="E61" s="142">
        <v>5200</v>
      </c>
      <c r="F61" s="140">
        <v>153348</v>
      </c>
      <c r="J61" s="143"/>
    </row>
    <row r="62" spans="2:10" ht="17.25" customHeight="1">
      <c r="B62" s="139">
        <v>35000</v>
      </c>
      <c r="C62" s="140">
        <v>0</v>
      </c>
      <c r="D62" s="141" t="s">
        <v>42</v>
      </c>
      <c r="E62" s="142">
        <v>6240</v>
      </c>
      <c r="F62" s="140">
        <v>0</v>
      </c>
      <c r="J62" s="143"/>
    </row>
    <row r="63" spans="2:12" ht="17.25" customHeight="1">
      <c r="B63" s="139">
        <v>610000</v>
      </c>
      <c r="C63" s="140">
        <v>0</v>
      </c>
      <c r="D63" s="141" t="s">
        <v>43</v>
      </c>
      <c r="E63" s="142">
        <v>5250</v>
      </c>
      <c r="F63" s="140">
        <v>0</v>
      </c>
      <c r="J63" s="143"/>
      <c r="K63" s="145"/>
      <c r="L63" s="144"/>
    </row>
    <row r="64" spans="2:12" ht="17.25" customHeight="1">
      <c r="B64" s="139">
        <v>2175000</v>
      </c>
      <c r="C64" s="140">
        <v>0</v>
      </c>
      <c r="D64" s="141" t="s">
        <v>43</v>
      </c>
      <c r="E64" s="142">
        <v>6250</v>
      </c>
      <c r="F64" s="140">
        <v>0</v>
      </c>
      <c r="J64" s="143"/>
      <c r="K64" s="145"/>
      <c r="L64" s="144"/>
    </row>
    <row r="65" spans="2:10" ht="17.25" customHeight="1">
      <c r="B65" s="139">
        <v>140000</v>
      </c>
      <c r="C65" s="140">
        <v>0</v>
      </c>
      <c r="D65" s="141" t="s">
        <v>44</v>
      </c>
      <c r="E65" s="142">
        <v>5270</v>
      </c>
      <c r="F65" s="140">
        <v>0</v>
      </c>
      <c r="J65" s="143"/>
    </row>
    <row r="66" spans="2:10" ht="17.25" customHeight="1">
      <c r="B66" s="139">
        <v>1313040</v>
      </c>
      <c r="C66" s="140">
        <v>0</v>
      </c>
      <c r="D66" s="141" t="s">
        <v>44</v>
      </c>
      <c r="E66" s="142">
        <v>6270</v>
      </c>
      <c r="F66" s="140">
        <v>0</v>
      </c>
      <c r="J66" s="143"/>
    </row>
    <row r="67" spans="2:10" ht="17.25" customHeight="1">
      <c r="B67" s="139"/>
      <c r="C67" s="140">
        <v>0</v>
      </c>
      <c r="D67" s="141" t="s">
        <v>45</v>
      </c>
      <c r="E67" s="142">
        <v>5300</v>
      </c>
      <c r="F67" s="140">
        <v>0</v>
      </c>
      <c r="J67" s="143"/>
    </row>
    <row r="68" spans="2:10" ht="17.25" customHeight="1">
      <c r="B68" s="139">
        <v>209000</v>
      </c>
      <c r="C68" s="140">
        <v>0</v>
      </c>
      <c r="D68" s="141" t="s">
        <v>45</v>
      </c>
      <c r="E68" s="142">
        <v>6300</v>
      </c>
      <c r="F68" s="140">
        <v>0</v>
      </c>
      <c r="J68" s="143"/>
    </row>
    <row r="69" spans="2:10" ht="17.25" customHeight="1">
      <c r="B69" s="139"/>
      <c r="C69" s="140">
        <v>0</v>
      </c>
      <c r="D69" s="141" t="s">
        <v>46</v>
      </c>
      <c r="E69" s="142">
        <v>5400</v>
      </c>
      <c r="F69" s="140">
        <v>0</v>
      </c>
      <c r="J69" s="143"/>
    </row>
    <row r="70" spans="2:10" ht="17.25" customHeight="1">
      <c r="B70" s="139">
        <v>1153640</v>
      </c>
      <c r="C70" s="140">
        <v>0</v>
      </c>
      <c r="D70" s="141" t="s">
        <v>46</v>
      </c>
      <c r="E70" s="142">
        <v>6400</v>
      </c>
      <c r="F70" s="140">
        <v>0</v>
      </c>
      <c r="J70" s="143"/>
    </row>
    <row r="71" spans="2:10" ht="17.25" customHeight="1">
      <c r="B71" s="139"/>
      <c r="C71" s="140">
        <v>0</v>
      </c>
      <c r="D71" s="141" t="s">
        <v>47</v>
      </c>
      <c r="E71" s="142">
        <v>5450</v>
      </c>
      <c r="F71" s="140">
        <v>0</v>
      </c>
      <c r="J71" s="143"/>
    </row>
    <row r="72" spans="2:10" ht="17.25" customHeight="1">
      <c r="B72" s="139">
        <v>175250</v>
      </c>
      <c r="C72" s="140">
        <v>0</v>
      </c>
      <c r="D72" s="141" t="s">
        <v>47</v>
      </c>
      <c r="E72" s="142">
        <v>6450</v>
      </c>
      <c r="F72" s="140">
        <v>0</v>
      </c>
      <c r="J72" s="143"/>
    </row>
    <row r="73" spans="2:10" ht="17.25" customHeight="1">
      <c r="B73" s="139"/>
      <c r="C73" s="140">
        <v>0</v>
      </c>
      <c r="D73" s="141" t="s">
        <v>48</v>
      </c>
      <c r="E73" s="142">
        <v>5500</v>
      </c>
      <c r="F73" s="140">
        <v>0</v>
      </c>
      <c r="J73" s="143"/>
    </row>
    <row r="74" spans="2:10" ht="17.25" customHeight="1">
      <c r="B74" s="139">
        <v>1700000</v>
      </c>
      <c r="C74" s="140">
        <v>0</v>
      </c>
      <c r="D74" s="141" t="s">
        <v>48</v>
      </c>
      <c r="E74" s="142">
        <v>6500</v>
      </c>
      <c r="F74" s="140">
        <v>0</v>
      </c>
      <c r="J74" s="143"/>
    </row>
    <row r="75" spans="2:10" ht="17.25" customHeight="1">
      <c r="B75" s="139"/>
      <c r="C75" s="140">
        <v>0</v>
      </c>
      <c r="D75" s="141" t="s">
        <v>138</v>
      </c>
      <c r="E75" s="142">
        <v>5550</v>
      </c>
      <c r="F75" s="140">
        <v>0</v>
      </c>
      <c r="J75" s="143"/>
    </row>
    <row r="76" spans="2:10" ht="17.25" customHeight="1">
      <c r="B76" s="119">
        <v>80000</v>
      </c>
      <c r="C76" s="140">
        <v>3000</v>
      </c>
      <c r="D76" s="105" t="s">
        <v>138</v>
      </c>
      <c r="E76" s="132">
        <v>6550</v>
      </c>
      <c r="F76" s="121">
        <v>3000</v>
      </c>
      <c r="J76" s="143"/>
    </row>
    <row r="77" spans="2:10" ht="17.25" customHeight="1" thickBot="1">
      <c r="B77" s="126">
        <f>SUM(B57:B76)</f>
        <v>15866813.24</v>
      </c>
      <c r="C77" s="146">
        <f>SUM(C57:C76)</f>
        <v>538380</v>
      </c>
      <c r="D77" s="147"/>
      <c r="E77" s="132"/>
      <c r="F77" s="128">
        <f>SUM(F57:F76)</f>
        <v>538380</v>
      </c>
      <c r="J77" s="138"/>
    </row>
    <row r="78" spans="2:10" ht="17.25" customHeight="1" thickTop="1">
      <c r="B78" s="148"/>
      <c r="C78" s="149">
        <v>190860</v>
      </c>
      <c r="D78" s="150" t="s">
        <v>422</v>
      </c>
      <c r="E78" s="113">
        <v>700</v>
      </c>
      <c r="F78" s="151">
        <v>190860</v>
      </c>
      <c r="J78" s="138"/>
    </row>
    <row r="79" spans="2:10" ht="17.25" customHeight="1">
      <c r="B79" s="148"/>
      <c r="C79" s="149">
        <v>0</v>
      </c>
      <c r="D79" s="150" t="s">
        <v>423</v>
      </c>
      <c r="E79" s="113"/>
      <c r="F79" s="151">
        <v>0</v>
      </c>
      <c r="J79" s="138"/>
    </row>
    <row r="80" spans="2:10" ht="17.25" customHeight="1">
      <c r="B80" s="148"/>
      <c r="C80" s="149">
        <v>0</v>
      </c>
      <c r="D80" s="150" t="s">
        <v>424</v>
      </c>
      <c r="E80" s="113"/>
      <c r="F80" s="151">
        <v>0</v>
      </c>
      <c r="J80" s="138"/>
    </row>
    <row r="81" spans="2:10" ht="17.25" customHeight="1">
      <c r="B81" s="148"/>
      <c r="C81" s="149">
        <v>0</v>
      </c>
      <c r="D81" s="150" t="s">
        <v>425</v>
      </c>
      <c r="E81" s="113"/>
      <c r="F81" s="151">
        <v>0</v>
      </c>
      <c r="J81" s="138"/>
    </row>
    <row r="82" spans="2:10" ht="17.25" customHeight="1">
      <c r="B82" s="148"/>
      <c r="C82" s="149">
        <v>0</v>
      </c>
      <c r="D82" s="150" t="s">
        <v>426</v>
      </c>
      <c r="E82" s="113"/>
      <c r="F82" s="151">
        <v>0</v>
      </c>
      <c r="J82" s="138"/>
    </row>
    <row r="83" spans="2:6" ht="17.25" customHeight="1">
      <c r="B83" s="148"/>
      <c r="C83" s="149">
        <v>0</v>
      </c>
      <c r="D83" s="150" t="s">
        <v>427</v>
      </c>
      <c r="E83" s="113"/>
      <c r="F83" s="151">
        <v>0</v>
      </c>
    </row>
    <row r="84" spans="2:6" ht="17.25" customHeight="1">
      <c r="B84" s="148"/>
      <c r="C84" s="149">
        <v>99850.52</v>
      </c>
      <c r="D84" s="150" t="s">
        <v>428</v>
      </c>
      <c r="E84" s="113"/>
      <c r="F84" s="151">
        <v>99850.52</v>
      </c>
    </row>
    <row r="85" spans="2:6" ht="17.25" customHeight="1">
      <c r="B85" s="148"/>
      <c r="C85" s="149">
        <v>0</v>
      </c>
      <c r="D85" s="150" t="s">
        <v>429</v>
      </c>
      <c r="E85" s="113"/>
      <c r="F85" s="151">
        <v>0</v>
      </c>
    </row>
    <row r="86" spans="2:6" ht="17.25" customHeight="1">
      <c r="B86" s="131"/>
      <c r="C86" s="152">
        <v>0</v>
      </c>
      <c r="D86" s="150" t="s">
        <v>552</v>
      </c>
      <c r="E86" s="132">
        <v>900</v>
      </c>
      <c r="F86" s="131">
        <v>0</v>
      </c>
    </row>
    <row r="87" spans="2:6" ht="17.25" customHeight="1">
      <c r="B87" s="131"/>
      <c r="C87" s="152">
        <v>0</v>
      </c>
      <c r="D87" s="154" t="s">
        <v>448</v>
      </c>
      <c r="E87" s="132"/>
      <c r="F87" s="131">
        <v>0</v>
      </c>
    </row>
    <row r="88" spans="2:6" ht="17.25" customHeight="1">
      <c r="B88" s="153"/>
      <c r="C88" s="152">
        <v>343500</v>
      </c>
      <c r="D88" s="154" t="s">
        <v>430</v>
      </c>
      <c r="E88" s="132"/>
      <c r="F88" s="121">
        <v>343500</v>
      </c>
    </row>
    <row r="89" spans="2:6" ht="17.25" customHeight="1">
      <c r="B89" s="153"/>
      <c r="C89" s="149">
        <v>21600</v>
      </c>
      <c r="D89" s="154" t="s">
        <v>431</v>
      </c>
      <c r="E89" s="155">
        <v>90</v>
      </c>
      <c r="F89" s="140">
        <v>21600</v>
      </c>
    </row>
    <row r="90" spans="3:6" ht="17.25" customHeight="1">
      <c r="C90" s="156">
        <f>SUM(C78:C89)</f>
        <v>655810.52</v>
      </c>
      <c r="D90" s="141"/>
      <c r="E90" s="157"/>
      <c r="F90" s="158">
        <f>SUM(F78:F89)</f>
        <v>655810.52</v>
      </c>
    </row>
    <row r="91" spans="3:6" ht="17.25" customHeight="1">
      <c r="C91" s="133">
        <f>SUM(C90,C77)</f>
        <v>1194190.52</v>
      </c>
      <c r="D91" s="159" t="s">
        <v>107</v>
      </c>
      <c r="E91" s="153"/>
      <c r="F91" s="160">
        <f>SUM(F90,F77)</f>
        <v>1194190.52</v>
      </c>
    </row>
    <row r="92" spans="3:6" ht="17.25" customHeight="1">
      <c r="C92" s="121">
        <f>C38-C91</f>
        <v>344684.03</v>
      </c>
      <c r="D92" s="161" t="s">
        <v>150</v>
      </c>
      <c r="E92" s="153"/>
      <c r="F92" s="162">
        <f>F38-F91</f>
        <v>344684.03</v>
      </c>
    </row>
    <row r="93" spans="3:6" ht="17.25" customHeight="1">
      <c r="C93" s="121"/>
      <c r="D93" s="159" t="s">
        <v>146</v>
      </c>
      <c r="E93" s="153"/>
      <c r="F93" s="121"/>
    </row>
    <row r="94" spans="3:6" ht="17.25" customHeight="1">
      <c r="C94" s="121">
        <v>0</v>
      </c>
      <c r="D94" s="161" t="s">
        <v>151</v>
      </c>
      <c r="E94" s="153"/>
      <c r="F94" s="163"/>
    </row>
    <row r="95" spans="3:11" ht="17.25" customHeight="1" thickBot="1">
      <c r="C95" s="127">
        <f>C10+C92</f>
        <v>12230816.54</v>
      </c>
      <c r="D95" s="159" t="s">
        <v>147</v>
      </c>
      <c r="E95" s="153"/>
      <c r="F95" s="128">
        <f>F10+F92</f>
        <v>12230816.54</v>
      </c>
      <c r="J95" s="144">
        <f>F95</f>
        <v>12230816.54</v>
      </c>
      <c r="K95" s="144">
        <f>งบทดลอง!H9</f>
        <v>12230816.540000001</v>
      </c>
    </row>
    <row r="96" ht="17.25" customHeight="1" thickTop="1"/>
    <row r="97" spans="10:11" ht="17.25" customHeight="1">
      <c r="J97" s="144"/>
      <c r="K97" s="144">
        <f>K95-J95</f>
        <v>0</v>
      </c>
    </row>
    <row r="98" ht="17.25" customHeight="1"/>
    <row r="99" spans="2:11" ht="17.25" customHeight="1">
      <c r="B99" s="164"/>
      <c r="C99" s="55"/>
      <c r="D99" s="49"/>
      <c r="E99" s="49"/>
      <c r="F99" s="49"/>
      <c r="K99" s="145"/>
    </row>
    <row r="100" spans="2:11" ht="17.25" customHeight="1">
      <c r="B100" s="164"/>
      <c r="C100" s="55"/>
      <c r="D100" s="49"/>
      <c r="E100" s="49"/>
      <c r="F100" s="49"/>
      <c r="J100" s="144">
        <f>J95-C95</f>
        <v>0</v>
      </c>
      <c r="K100" s="144">
        <f>K97-K99</f>
        <v>0</v>
      </c>
    </row>
    <row r="101" spans="2:6" ht="17.25" customHeight="1">
      <c r="B101" s="164"/>
      <c r="C101" s="55"/>
      <c r="D101" s="96"/>
      <c r="E101" s="96"/>
      <c r="F101" s="96"/>
    </row>
    <row r="102" spans="2:6" ht="17.25">
      <c r="B102" s="55"/>
      <c r="C102" s="55"/>
      <c r="D102" s="96"/>
      <c r="E102" s="55"/>
      <c r="F102" s="55"/>
    </row>
  </sheetData>
  <sheetProtection/>
  <mergeCells count="5">
    <mergeCell ref="B4:F4"/>
    <mergeCell ref="B7:C7"/>
    <mergeCell ref="B53:C53"/>
    <mergeCell ref="B1:F1"/>
    <mergeCell ref="B2:F2"/>
  </mergeCells>
  <printOptions/>
  <pageMargins left="0.9" right="0.14" top="0.26" bottom="0.16" header="0.19" footer="0.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M49"/>
  <sheetViews>
    <sheetView zoomScalePageLayoutView="0" workbookViewId="0" topLeftCell="A1">
      <pane ySplit="3195" topLeftCell="A37" activePane="bottomLeft" state="split"/>
      <selection pane="topLeft" activeCell="L8" sqref="L8"/>
      <selection pane="bottomLeft" activeCell="D50" sqref="D50"/>
    </sheetView>
  </sheetViews>
  <sheetFormatPr defaultColWidth="9.140625" defaultRowHeight="21.75"/>
  <cols>
    <col min="1" max="1" width="31.140625" style="1" customWidth="1"/>
    <col min="2" max="2" width="8.00390625" style="1" customWidth="1"/>
    <col min="3" max="4" width="13.28125" style="1" customWidth="1"/>
    <col min="5" max="8" width="12.00390625" style="165" customWidth="1"/>
    <col min="9" max="10" width="13.28125" style="1" customWidth="1"/>
    <col min="11" max="11" width="4.140625" style="1" customWidth="1"/>
    <col min="12" max="12" width="9.140625" style="1" customWidth="1"/>
    <col min="13" max="13" width="14.421875" style="13" customWidth="1"/>
    <col min="14" max="16384" width="9.140625" style="1" customWidth="1"/>
  </cols>
  <sheetData>
    <row r="1" spans="1:11" ht="25.5" customHeight="1">
      <c r="A1" s="362" t="s">
        <v>74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</row>
    <row r="2" spans="1:11" ht="25.5" customHeight="1">
      <c r="A2" s="362" t="s">
        <v>91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</row>
    <row r="3" spans="1:11" ht="25.5" customHeight="1">
      <c r="A3" s="401" t="s">
        <v>501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</row>
    <row r="4" ht="12" customHeight="1"/>
    <row r="5" spans="1:10" ht="18.75">
      <c r="A5" s="112"/>
      <c r="B5" s="114"/>
      <c r="C5" s="402" t="s">
        <v>75</v>
      </c>
      <c r="D5" s="398"/>
      <c r="E5" s="400" t="s">
        <v>22</v>
      </c>
      <c r="F5" s="400"/>
      <c r="G5" s="397" t="s">
        <v>20</v>
      </c>
      <c r="H5" s="397"/>
      <c r="I5" s="398" t="s">
        <v>76</v>
      </c>
      <c r="J5" s="398"/>
    </row>
    <row r="6" spans="1:10" ht="18.75">
      <c r="A6" s="32" t="s">
        <v>18</v>
      </c>
      <c r="B6" s="113" t="s">
        <v>19</v>
      </c>
      <c r="C6" s="385" t="s">
        <v>498</v>
      </c>
      <c r="D6" s="399"/>
      <c r="E6" s="400" t="s">
        <v>77</v>
      </c>
      <c r="F6" s="400"/>
      <c r="G6" s="400" t="s">
        <v>78</v>
      </c>
      <c r="H6" s="400"/>
      <c r="I6" s="398" t="s">
        <v>497</v>
      </c>
      <c r="J6" s="398"/>
    </row>
    <row r="7" spans="1:10" ht="18.75">
      <c r="A7" s="169"/>
      <c r="B7" s="170"/>
      <c r="C7" s="166" t="s">
        <v>14</v>
      </c>
      <c r="D7" s="167" t="s">
        <v>15</v>
      </c>
      <c r="E7" s="301" t="s">
        <v>14</v>
      </c>
      <c r="F7" s="301" t="s">
        <v>15</v>
      </c>
      <c r="G7" s="168" t="s">
        <v>14</v>
      </c>
      <c r="H7" s="168" t="s">
        <v>15</v>
      </c>
      <c r="I7" s="167" t="s">
        <v>14</v>
      </c>
      <c r="J7" s="167" t="s">
        <v>15</v>
      </c>
    </row>
    <row r="8" spans="1:10" ht="18.75">
      <c r="A8" s="171" t="s">
        <v>71</v>
      </c>
      <c r="B8" s="172">
        <v>10</v>
      </c>
      <c r="C8" s="173">
        <v>0</v>
      </c>
      <c r="D8" s="173"/>
      <c r="E8" s="302"/>
      <c r="F8" s="302"/>
      <c r="G8" s="174"/>
      <c r="H8" s="174"/>
      <c r="I8" s="174">
        <f>SUM(C8+E8+G8-D8-F8-H8)</f>
        <v>0</v>
      </c>
      <c r="J8" s="174"/>
    </row>
    <row r="9" spans="1:10" ht="18.75">
      <c r="A9" s="171" t="s">
        <v>116</v>
      </c>
      <c r="B9" s="172">
        <v>21</v>
      </c>
      <c r="C9" s="173">
        <v>1361316.72</v>
      </c>
      <c r="D9" s="173"/>
      <c r="E9" s="302"/>
      <c r="F9" s="302"/>
      <c r="G9" s="174">
        <v>1534780.55</v>
      </c>
      <c r="H9" s="174">
        <v>204280</v>
      </c>
      <c r="I9" s="174">
        <f>SUM(C9+E9+G9-D9-F9-H9)</f>
        <v>2691817.27</v>
      </c>
      <c r="J9" s="174"/>
    </row>
    <row r="10" spans="1:10" ht="18.75">
      <c r="A10" s="171" t="s">
        <v>153</v>
      </c>
      <c r="B10" s="172">
        <v>22</v>
      </c>
      <c r="C10" s="173">
        <v>8093889.31</v>
      </c>
      <c r="D10" s="173"/>
      <c r="E10" s="302"/>
      <c r="F10" s="302"/>
      <c r="G10" s="174"/>
      <c r="H10" s="174"/>
      <c r="I10" s="174">
        <f aca="true" t="shared" si="0" ref="I10:I35">SUM(C10+E10+G10-D10-F10-H10)</f>
        <v>8093889.31</v>
      </c>
      <c r="J10" s="174"/>
    </row>
    <row r="11" spans="1:13" ht="18.75">
      <c r="A11" s="171" t="s">
        <v>402</v>
      </c>
      <c r="B11" s="172">
        <v>22</v>
      </c>
      <c r="C11" s="133">
        <v>2095164.1</v>
      </c>
      <c r="D11" s="133"/>
      <c r="E11" s="303"/>
      <c r="F11" s="303"/>
      <c r="G11" s="156">
        <v>594</v>
      </c>
      <c r="H11" s="156">
        <v>986410.52</v>
      </c>
      <c r="I11" s="174">
        <f t="shared" si="0"/>
        <v>1109347.58</v>
      </c>
      <c r="J11" s="174"/>
      <c r="M11" s="13">
        <f>SUM(I9:I13)</f>
        <v>12230816.540000001</v>
      </c>
    </row>
    <row r="12" spans="1:10" ht="18.75">
      <c r="A12" s="171" t="s">
        <v>132</v>
      </c>
      <c r="B12" s="172">
        <v>22</v>
      </c>
      <c r="C12" s="133">
        <v>316196.8</v>
      </c>
      <c r="D12" s="133"/>
      <c r="E12" s="303"/>
      <c r="F12" s="303"/>
      <c r="G12" s="156">
        <v>0</v>
      </c>
      <c r="H12" s="156"/>
      <c r="I12" s="174">
        <f>SUM(C12+E12+G12-D12-F12-H12)</f>
        <v>316196.8</v>
      </c>
      <c r="J12" s="174"/>
    </row>
    <row r="13" spans="1:10" ht="18.75">
      <c r="A13" s="171" t="s">
        <v>133</v>
      </c>
      <c r="B13" s="172">
        <v>22</v>
      </c>
      <c r="C13" s="133">
        <v>19565.58</v>
      </c>
      <c r="D13" s="133"/>
      <c r="E13" s="303"/>
      <c r="F13" s="303"/>
      <c r="G13" s="156">
        <v>0</v>
      </c>
      <c r="H13" s="156"/>
      <c r="I13" s="174">
        <f>SUM(C13+E13+G13-D13-F13-H13)</f>
        <v>19565.58</v>
      </c>
      <c r="J13" s="174"/>
    </row>
    <row r="14" spans="1:10" ht="18.75">
      <c r="A14" s="171" t="s">
        <v>446</v>
      </c>
      <c r="B14" s="172">
        <v>21</v>
      </c>
      <c r="C14" s="133">
        <v>0</v>
      </c>
      <c r="D14" s="133"/>
      <c r="E14" s="303"/>
      <c r="F14" s="303"/>
      <c r="G14" s="156"/>
      <c r="H14" s="156"/>
      <c r="I14" s="174">
        <f>SUM(C14+E14+G14-D14-F14-H14)</f>
        <v>0</v>
      </c>
      <c r="J14" s="174"/>
    </row>
    <row r="15" spans="1:10" ht="18.75">
      <c r="A15" s="171" t="s">
        <v>326</v>
      </c>
      <c r="B15" s="172">
        <v>90</v>
      </c>
      <c r="C15" s="133">
        <v>0</v>
      </c>
      <c r="D15" s="133"/>
      <c r="E15" s="303"/>
      <c r="F15" s="303"/>
      <c r="G15" s="156"/>
      <c r="H15" s="156"/>
      <c r="I15" s="174">
        <f>SUM(C15+E15+G15-D15-F15-H15)</f>
        <v>0</v>
      </c>
      <c r="J15" s="174"/>
    </row>
    <row r="16" spans="1:10" ht="18.75">
      <c r="A16" s="171" t="s">
        <v>327</v>
      </c>
      <c r="B16" s="172"/>
      <c r="C16" s="133">
        <v>712696</v>
      </c>
      <c r="D16" s="133"/>
      <c r="E16" s="303"/>
      <c r="F16" s="303"/>
      <c r="G16" s="156"/>
      <c r="H16" s="156"/>
      <c r="I16" s="174">
        <f t="shared" si="0"/>
        <v>712696</v>
      </c>
      <c r="J16" s="174"/>
    </row>
    <row r="17" spans="1:10" ht="18.75">
      <c r="A17" s="171" t="s">
        <v>94</v>
      </c>
      <c r="B17" s="172">
        <v>90</v>
      </c>
      <c r="C17" s="133">
        <v>0</v>
      </c>
      <c r="D17" s="133"/>
      <c r="E17" s="303"/>
      <c r="F17" s="303"/>
      <c r="G17" s="156">
        <v>21600</v>
      </c>
      <c r="H17" s="156"/>
      <c r="I17" s="174">
        <f t="shared" si="0"/>
        <v>21600</v>
      </c>
      <c r="J17" s="174"/>
    </row>
    <row r="18" spans="1:10" ht="18.75">
      <c r="A18" s="171" t="s">
        <v>487</v>
      </c>
      <c r="B18" s="172"/>
      <c r="C18" s="133">
        <v>2346</v>
      </c>
      <c r="D18" s="133"/>
      <c r="E18" s="303"/>
      <c r="F18" s="303"/>
      <c r="G18" s="156"/>
      <c r="H18" s="156"/>
      <c r="I18" s="174">
        <f t="shared" si="0"/>
        <v>2346</v>
      </c>
      <c r="J18" s="174"/>
    </row>
    <row r="19" spans="1:10" ht="18.75">
      <c r="A19" s="171" t="s">
        <v>371</v>
      </c>
      <c r="B19" s="172">
        <v>704</v>
      </c>
      <c r="C19" s="133">
        <v>0</v>
      </c>
      <c r="D19" s="133"/>
      <c r="E19" s="303"/>
      <c r="F19" s="303">
        <v>3000</v>
      </c>
      <c r="G19" s="156">
        <v>343500</v>
      </c>
      <c r="H19" s="156"/>
      <c r="I19" s="174">
        <f t="shared" si="0"/>
        <v>340500</v>
      </c>
      <c r="J19" s="174"/>
    </row>
    <row r="20" spans="1:10" ht="18.75">
      <c r="A20" s="171" t="s">
        <v>79</v>
      </c>
      <c r="B20" s="172">
        <v>0</v>
      </c>
      <c r="C20" s="133">
        <v>0</v>
      </c>
      <c r="D20" s="133"/>
      <c r="E20" s="303"/>
      <c r="F20" s="303"/>
      <c r="G20" s="156">
        <v>0</v>
      </c>
      <c r="H20" s="156"/>
      <c r="I20" s="174">
        <f t="shared" si="0"/>
        <v>0</v>
      </c>
      <c r="J20" s="174"/>
    </row>
    <row r="21" spans="1:10" ht="18.75">
      <c r="A21" s="171" t="s">
        <v>60</v>
      </c>
      <c r="B21" s="172">
        <v>100</v>
      </c>
      <c r="C21" s="133">
        <v>0</v>
      </c>
      <c r="D21" s="133"/>
      <c r="E21" s="303"/>
      <c r="F21" s="303"/>
      <c r="G21" s="156">
        <v>297692</v>
      </c>
      <c r="H21" s="156">
        <v>0</v>
      </c>
      <c r="I21" s="174">
        <f t="shared" si="0"/>
        <v>297692</v>
      </c>
      <c r="J21" s="174"/>
    </row>
    <row r="22" spans="1:10" ht="18.75">
      <c r="A22" s="171" t="s">
        <v>61</v>
      </c>
      <c r="B22" s="172">
        <v>120</v>
      </c>
      <c r="C22" s="133">
        <v>0</v>
      </c>
      <c r="D22" s="133"/>
      <c r="E22" s="303"/>
      <c r="F22" s="303"/>
      <c r="G22" s="156">
        <v>9130</v>
      </c>
      <c r="H22" s="156"/>
      <c r="I22" s="174">
        <f t="shared" si="0"/>
        <v>9130</v>
      </c>
      <c r="J22" s="174"/>
    </row>
    <row r="23" spans="1:10" ht="18.75">
      <c r="A23" s="175" t="s">
        <v>62</v>
      </c>
      <c r="B23" s="176">
        <v>130</v>
      </c>
      <c r="C23" s="177">
        <v>0</v>
      </c>
      <c r="D23" s="177"/>
      <c r="E23" s="304"/>
      <c r="F23" s="304"/>
      <c r="G23" s="156">
        <v>75210</v>
      </c>
      <c r="H23" s="178"/>
      <c r="I23" s="174">
        <f t="shared" si="0"/>
        <v>75210</v>
      </c>
      <c r="J23" s="174"/>
    </row>
    <row r="24" spans="1:10" ht="18.75">
      <c r="A24" s="171" t="s">
        <v>63</v>
      </c>
      <c r="B24" s="172">
        <v>200</v>
      </c>
      <c r="C24" s="133">
        <v>0</v>
      </c>
      <c r="D24" s="133"/>
      <c r="E24" s="303"/>
      <c r="F24" s="303"/>
      <c r="G24" s="156">
        <v>153348</v>
      </c>
      <c r="H24" s="156"/>
      <c r="I24" s="174">
        <f t="shared" si="0"/>
        <v>153348</v>
      </c>
      <c r="J24" s="174"/>
    </row>
    <row r="25" spans="1:10" ht="18.75">
      <c r="A25" s="171" t="s">
        <v>64</v>
      </c>
      <c r="B25" s="172">
        <v>250</v>
      </c>
      <c r="C25" s="133">
        <v>0</v>
      </c>
      <c r="D25" s="133"/>
      <c r="E25" s="303"/>
      <c r="F25" s="303"/>
      <c r="G25" s="156">
        <v>0</v>
      </c>
      <c r="H25" s="156"/>
      <c r="I25" s="174">
        <f t="shared" si="0"/>
        <v>0</v>
      </c>
      <c r="J25" s="174"/>
    </row>
    <row r="26" spans="1:10" ht="18.75">
      <c r="A26" s="171" t="s">
        <v>65</v>
      </c>
      <c r="B26" s="172">
        <v>270</v>
      </c>
      <c r="C26" s="133">
        <v>0</v>
      </c>
      <c r="D26" s="133"/>
      <c r="E26" s="303"/>
      <c r="F26" s="303"/>
      <c r="G26" s="156">
        <v>0</v>
      </c>
      <c r="H26" s="156"/>
      <c r="I26" s="174">
        <f t="shared" si="0"/>
        <v>0</v>
      </c>
      <c r="J26" s="174"/>
    </row>
    <row r="27" spans="1:10" ht="18.75">
      <c r="A27" s="171" t="s">
        <v>66</v>
      </c>
      <c r="B27" s="172">
        <v>300</v>
      </c>
      <c r="C27" s="133">
        <v>0</v>
      </c>
      <c r="D27" s="133"/>
      <c r="E27" s="303"/>
      <c r="F27" s="303"/>
      <c r="G27" s="156">
        <v>0</v>
      </c>
      <c r="H27" s="156"/>
      <c r="I27" s="174">
        <f t="shared" si="0"/>
        <v>0</v>
      </c>
      <c r="J27" s="174"/>
    </row>
    <row r="28" spans="1:10" ht="18.75">
      <c r="A28" s="171" t="s">
        <v>80</v>
      </c>
      <c r="B28" s="172">
        <v>400</v>
      </c>
      <c r="C28" s="133">
        <v>0</v>
      </c>
      <c r="D28" s="133"/>
      <c r="E28" s="303"/>
      <c r="F28" s="303"/>
      <c r="G28" s="156">
        <v>0</v>
      </c>
      <c r="H28" s="156"/>
      <c r="I28" s="174">
        <f t="shared" si="0"/>
        <v>0</v>
      </c>
      <c r="J28" s="174"/>
    </row>
    <row r="29" spans="1:10" ht="18.75">
      <c r="A29" s="171" t="s">
        <v>81</v>
      </c>
      <c r="B29" s="172">
        <v>450</v>
      </c>
      <c r="C29" s="133">
        <v>0</v>
      </c>
      <c r="D29" s="133"/>
      <c r="E29" s="303"/>
      <c r="F29" s="303"/>
      <c r="G29" s="156">
        <v>0</v>
      </c>
      <c r="H29" s="156"/>
      <c r="I29" s="174">
        <f t="shared" si="0"/>
        <v>0</v>
      </c>
      <c r="J29" s="174"/>
    </row>
    <row r="30" spans="1:10" ht="18.75">
      <c r="A30" s="171" t="s">
        <v>82</v>
      </c>
      <c r="B30" s="172">
        <v>500</v>
      </c>
      <c r="C30" s="133">
        <v>0</v>
      </c>
      <c r="D30" s="133"/>
      <c r="E30" s="303"/>
      <c r="F30" s="303"/>
      <c r="G30" s="156">
        <v>0</v>
      </c>
      <c r="H30" s="156"/>
      <c r="I30" s="174">
        <f t="shared" si="0"/>
        <v>0</v>
      </c>
      <c r="J30" s="174"/>
    </row>
    <row r="31" spans="1:10" ht="18.75">
      <c r="A31" s="171" t="s">
        <v>142</v>
      </c>
      <c r="B31" s="172">
        <v>550</v>
      </c>
      <c r="C31" s="133">
        <v>0</v>
      </c>
      <c r="D31" s="133"/>
      <c r="E31" s="303">
        <v>3000</v>
      </c>
      <c r="F31" s="303"/>
      <c r="G31" s="156">
        <v>0</v>
      </c>
      <c r="H31" s="156"/>
      <c r="I31" s="174">
        <f t="shared" si="0"/>
        <v>3000</v>
      </c>
      <c r="J31" s="174"/>
    </row>
    <row r="32" spans="1:10" ht="18.75">
      <c r="A32" s="171" t="s">
        <v>445</v>
      </c>
      <c r="B32" s="172"/>
      <c r="C32" s="133">
        <v>0</v>
      </c>
      <c r="D32" s="133">
        <v>0</v>
      </c>
      <c r="E32" s="303"/>
      <c r="F32" s="303"/>
      <c r="G32" s="156">
        <v>0</v>
      </c>
      <c r="H32" s="156">
        <v>0</v>
      </c>
      <c r="I32" s="174">
        <f t="shared" si="0"/>
        <v>0</v>
      </c>
      <c r="J32" s="174"/>
    </row>
    <row r="33" spans="1:10" ht="18.75">
      <c r="A33" s="171" t="s">
        <v>348</v>
      </c>
      <c r="B33" s="172"/>
      <c r="C33" s="133">
        <v>0</v>
      </c>
      <c r="D33" s="133"/>
      <c r="E33" s="303"/>
      <c r="F33" s="303"/>
      <c r="G33" s="156">
        <v>0</v>
      </c>
      <c r="H33" s="156"/>
      <c r="I33" s="174">
        <f t="shared" si="0"/>
        <v>0</v>
      </c>
      <c r="J33" s="174"/>
    </row>
    <row r="34" spans="1:10" ht="18.75">
      <c r="A34" s="171" t="s">
        <v>369</v>
      </c>
      <c r="B34" s="172"/>
      <c r="C34" s="133">
        <v>0</v>
      </c>
      <c r="D34" s="133"/>
      <c r="E34" s="303"/>
      <c r="F34" s="303"/>
      <c r="G34" s="156">
        <v>0</v>
      </c>
      <c r="H34" s="156"/>
      <c r="I34" s="174">
        <f t="shared" si="0"/>
        <v>0</v>
      </c>
      <c r="J34" s="174"/>
    </row>
    <row r="35" spans="1:10" ht="18.75">
      <c r="A35" s="171" t="s">
        <v>354</v>
      </c>
      <c r="B35" s="172"/>
      <c r="C35" s="133">
        <v>0</v>
      </c>
      <c r="D35" s="133"/>
      <c r="E35" s="303"/>
      <c r="F35" s="303"/>
      <c r="G35" s="156">
        <v>0</v>
      </c>
      <c r="H35" s="156"/>
      <c r="I35" s="174">
        <f t="shared" si="0"/>
        <v>0</v>
      </c>
      <c r="J35" s="174"/>
    </row>
    <row r="36" spans="1:10" ht="18.75">
      <c r="A36" s="179" t="s">
        <v>83</v>
      </c>
      <c r="B36" s="172">
        <v>821</v>
      </c>
      <c r="C36" s="133"/>
      <c r="D36" s="133">
        <v>0</v>
      </c>
      <c r="E36" s="303"/>
      <c r="F36" s="303"/>
      <c r="G36" s="156"/>
      <c r="H36" s="156">
        <v>1534874.55</v>
      </c>
      <c r="I36" s="156"/>
      <c r="J36" s="174">
        <f aca="true" t="shared" si="1" ref="J36:J41">SUM(D36+F36+H36-C36-E36-G36)</f>
        <v>1534874.55</v>
      </c>
    </row>
    <row r="37" spans="1:10" ht="18.75">
      <c r="A37" s="171" t="s">
        <v>551</v>
      </c>
      <c r="B37" s="172">
        <v>900</v>
      </c>
      <c r="C37" s="133"/>
      <c r="D37" s="133">
        <v>367497.07</v>
      </c>
      <c r="E37" s="303"/>
      <c r="F37" s="303"/>
      <c r="G37" s="156"/>
      <c r="H37" s="156">
        <v>500</v>
      </c>
      <c r="I37" s="156"/>
      <c r="J37" s="174">
        <f t="shared" si="1"/>
        <v>367997.07</v>
      </c>
    </row>
    <row r="38" spans="1:10" ht="18.75">
      <c r="A38" s="171" t="s">
        <v>496</v>
      </c>
      <c r="B38" s="172"/>
      <c r="C38" s="133"/>
      <c r="D38" s="133"/>
      <c r="E38" s="303"/>
      <c r="F38" s="303"/>
      <c r="G38" s="156"/>
      <c r="H38" s="156"/>
      <c r="I38" s="156"/>
      <c r="J38" s="174">
        <f t="shared" si="1"/>
        <v>0</v>
      </c>
    </row>
    <row r="39" spans="1:10" ht="18.75">
      <c r="A39" s="171" t="s">
        <v>125</v>
      </c>
      <c r="B39" s="172">
        <v>600</v>
      </c>
      <c r="C39" s="133"/>
      <c r="D39" s="133">
        <v>99850.52</v>
      </c>
      <c r="E39" s="303"/>
      <c r="F39" s="303"/>
      <c r="G39" s="156">
        <v>99850.52</v>
      </c>
      <c r="H39" s="156"/>
      <c r="I39" s="156"/>
      <c r="J39" s="174">
        <f t="shared" si="1"/>
        <v>0</v>
      </c>
    </row>
    <row r="40" spans="1:10" ht="18.75">
      <c r="A40" s="171" t="s">
        <v>154</v>
      </c>
      <c r="B40" s="172"/>
      <c r="C40" s="133"/>
      <c r="D40" s="133">
        <v>822062</v>
      </c>
      <c r="E40" s="303"/>
      <c r="F40" s="303"/>
      <c r="G40" s="156"/>
      <c r="H40" s="156"/>
      <c r="I40" s="156"/>
      <c r="J40" s="174">
        <f t="shared" si="1"/>
        <v>822062</v>
      </c>
    </row>
    <row r="41" spans="1:10" ht="18.75">
      <c r="A41" s="171" t="s">
        <v>372</v>
      </c>
      <c r="B41" s="172"/>
      <c r="C41" s="133"/>
      <c r="D41" s="133">
        <v>0</v>
      </c>
      <c r="E41" s="303"/>
      <c r="F41" s="303"/>
      <c r="G41" s="156"/>
      <c r="H41" s="156"/>
      <c r="I41" s="156"/>
      <c r="J41" s="174">
        <f t="shared" si="1"/>
        <v>0</v>
      </c>
    </row>
    <row r="42" spans="1:10" ht="18.75">
      <c r="A42" s="179" t="s">
        <v>388</v>
      </c>
      <c r="B42" s="172"/>
      <c r="C42" s="133"/>
      <c r="D42" s="133">
        <v>1561500</v>
      </c>
      <c r="E42" s="303"/>
      <c r="F42" s="303"/>
      <c r="G42" s="156"/>
      <c r="H42" s="156"/>
      <c r="I42" s="156">
        <v>0</v>
      </c>
      <c r="J42" s="174">
        <f>SUM(D42+F42+H42-C42-E42-G42-I42)</f>
        <v>1561500</v>
      </c>
    </row>
    <row r="43" spans="1:10" ht="18.75">
      <c r="A43" s="179" t="s">
        <v>417</v>
      </c>
      <c r="B43" s="172"/>
      <c r="C43" s="133"/>
      <c r="D43" s="133">
        <v>1000000</v>
      </c>
      <c r="E43" s="303"/>
      <c r="F43" s="303"/>
      <c r="G43" s="156"/>
      <c r="H43" s="156"/>
      <c r="I43" s="156"/>
      <c r="J43" s="174">
        <f>SUM(D43+F43+H43-C43-E43-G43-I43)</f>
        <v>1000000</v>
      </c>
    </row>
    <row r="44" spans="1:10" ht="18.75">
      <c r="A44" s="179" t="s">
        <v>470</v>
      </c>
      <c r="B44" s="172"/>
      <c r="C44" s="133"/>
      <c r="D44" s="133">
        <v>28892.8</v>
      </c>
      <c r="E44" s="303"/>
      <c r="F44" s="303"/>
      <c r="G44" s="156"/>
      <c r="H44" s="156"/>
      <c r="I44" s="156"/>
      <c r="J44" s="174">
        <f>SUM(D44+F44+H44-C44-E44-G44-I44)</f>
        <v>28892.8</v>
      </c>
    </row>
    <row r="45" spans="1:10" ht="18.75">
      <c r="A45" s="179" t="s">
        <v>139</v>
      </c>
      <c r="B45" s="172">
        <v>700</v>
      </c>
      <c r="C45" s="133"/>
      <c r="D45" s="133">
        <v>3087854.95</v>
      </c>
      <c r="E45" s="303"/>
      <c r="F45" s="303"/>
      <c r="G45" s="156">
        <v>190860</v>
      </c>
      <c r="H45" s="156">
        <v>500</v>
      </c>
      <c r="I45" s="156">
        <v>0</v>
      </c>
      <c r="J45" s="174">
        <f>SUM(D45+F45+H45-C45-E45-G45)</f>
        <v>2897494.95</v>
      </c>
    </row>
    <row r="46" spans="1:10" ht="18.75">
      <c r="A46" s="179" t="s">
        <v>117</v>
      </c>
      <c r="B46" s="172"/>
      <c r="C46" s="162"/>
      <c r="D46" s="162">
        <v>5633517.17</v>
      </c>
      <c r="E46" s="305"/>
      <c r="F46" s="305"/>
      <c r="G46" s="180"/>
      <c r="H46" s="180"/>
      <c r="I46" s="180"/>
      <c r="J46" s="174">
        <f>SUM(D46+F46+H46-C46-E46-G46)</f>
        <v>5633517.17</v>
      </c>
    </row>
    <row r="47" spans="1:13" ht="19.5" thickBot="1">
      <c r="A47" s="179"/>
      <c r="B47" s="172"/>
      <c r="C47" s="127">
        <f aca="true" t="shared" si="2" ref="C47:H47">SUM(C8:C46)</f>
        <v>12601174.51</v>
      </c>
      <c r="D47" s="127">
        <f t="shared" si="2"/>
        <v>12601174.51</v>
      </c>
      <c r="E47" s="306">
        <f t="shared" si="2"/>
        <v>3000</v>
      </c>
      <c r="F47" s="306">
        <f t="shared" si="2"/>
        <v>3000</v>
      </c>
      <c r="G47" s="146">
        <f t="shared" si="2"/>
        <v>2726565.07</v>
      </c>
      <c r="H47" s="146">
        <f t="shared" si="2"/>
        <v>2726565.0700000003</v>
      </c>
      <c r="I47" s="146">
        <f>SUM(I8:I46)</f>
        <v>13846338.540000001</v>
      </c>
      <c r="J47" s="146">
        <f>SUM(J8:J46)</f>
        <v>13846338.54</v>
      </c>
      <c r="M47" s="13">
        <f>J47-I47</f>
        <v>0</v>
      </c>
    </row>
    <row r="48" spans="1:10" ht="19.5" thickTop="1">
      <c r="A48" s="138"/>
      <c r="B48" s="181"/>
      <c r="C48" s="129"/>
      <c r="D48" s="129"/>
      <c r="E48" s="143"/>
      <c r="F48" s="143"/>
      <c r="G48" s="143"/>
      <c r="H48" s="143"/>
      <c r="I48" s="143"/>
      <c r="J48" s="143"/>
    </row>
    <row r="49" spans="1:10" ht="18.75">
      <c r="A49" s="5"/>
      <c r="B49" s="5"/>
      <c r="C49" s="5"/>
      <c r="D49" s="5"/>
      <c r="E49" s="182"/>
      <c r="F49" s="182"/>
      <c r="G49" s="182"/>
      <c r="H49" s="182"/>
      <c r="I49" s="5"/>
      <c r="J49" s="5"/>
    </row>
  </sheetData>
  <sheetProtection/>
  <mergeCells count="11">
    <mergeCell ref="A1:K1"/>
    <mergeCell ref="A2:K2"/>
    <mergeCell ref="A3:K3"/>
    <mergeCell ref="C5:D5"/>
    <mergeCell ref="E5:F5"/>
    <mergeCell ref="G5:H5"/>
    <mergeCell ref="I5:J5"/>
    <mergeCell ref="C6:D6"/>
    <mergeCell ref="E6:F6"/>
    <mergeCell ref="G6:H6"/>
    <mergeCell ref="I6:J6"/>
  </mergeCells>
  <printOptions/>
  <pageMargins left="1.09" right="0.19" top="0.29" bottom="0.23" header="0.18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E98"/>
  <sheetViews>
    <sheetView zoomScale="145" zoomScaleNormal="145" zoomScalePageLayoutView="0" workbookViewId="0" topLeftCell="A1">
      <selection activeCell="D94" sqref="D94"/>
    </sheetView>
  </sheetViews>
  <sheetFormatPr defaultColWidth="9.140625" defaultRowHeight="21.75"/>
  <cols>
    <col min="1" max="1" width="49.7109375" style="105" customWidth="1"/>
    <col min="2" max="2" width="11.421875" style="183" customWidth="1"/>
    <col min="3" max="3" width="13.8515625" style="145" customWidth="1"/>
    <col min="4" max="4" width="13.8515625" style="351" customWidth="1"/>
    <col min="5" max="5" width="13.8515625" style="145" customWidth="1"/>
    <col min="6" max="16384" width="9.140625" style="105" customWidth="1"/>
  </cols>
  <sheetData>
    <row r="1" ht="17.25">
      <c r="E1" s="351" t="s">
        <v>168</v>
      </c>
    </row>
    <row r="2" spans="1:5" ht="17.25">
      <c r="A2" s="403" t="s">
        <v>91</v>
      </c>
      <c r="B2" s="403"/>
      <c r="C2" s="403"/>
      <c r="D2" s="403"/>
      <c r="E2" s="403"/>
    </row>
    <row r="3" spans="1:5" ht="17.25">
      <c r="A3" s="403" t="s">
        <v>169</v>
      </c>
      <c r="B3" s="403"/>
      <c r="C3" s="403"/>
      <c r="D3" s="403"/>
      <c r="E3" s="403"/>
    </row>
    <row r="4" spans="1:5" ht="17.25">
      <c r="A4" s="403" t="s">
        <v>550</v>
      </c>
      <c r="B4" s="403"/>
      <c r="C4" s="403"/>
      <c r="D4" s="403"/>
      <c r="E4" s="403"/>
    </row>
    <row r="5" ht="10.5" customHeight="1"/>
    <row r="6" spans="1:5" ht="17.25">
      <c r="A6" s="179"/>
      <c r="B6" s="184" t="s">
        <v>19</v>
      </c>
      <c r="C6" s="173" t="s">
        <v>25</v>
      </c>
      <c r="D6" s="174" t="s">
        <v>310</v>
      </c>
      <c r="E6" s="173" t="s">
        <v>27</v>
      </c>
    </row>
    <row r="7" spans="1:5" ht="17.25">
      <c r="A7" s="185" t="s">
        <v>170</v>
      </c>
      <c r="B7" s="186"/>
      <c r="C7" s="352"/>
      <c r="D7" s="353"/>
      <c r="E7" s="162"/>
    </row>
    <row r="8" spans="1:5" ht="17.25">
      <c r="A8" s="187" t="s">
        <v>171</v>
      </c>
      <c r="B8" s="188" t="s">
        <v>245</v>
      </c>
      <c r="C8" s="354"/>
      <c r="D8" s="355"/>
      <c r="E8" s="354"/>
    </row>
    <row r="9" spans="1:5" ht="17.25">
      <c r="A9" s="187" t="s">
        <v>172</v>
      </c>
      <c r="B9" s="188" t="s">
        <v>246</v>
      </c>
      <c r="C9" s="354">
        <v>15000</v>
      </c>
      <c r="D9" s="355"/>
      <c r="E9" s="354"/>
    </row>
    <row r="10" spans="1:5" ht="17.25">
      <c r="A10" s="187" t="s">
        <v>173</v>
      </c>
      <c r="B10" s="188" t="s">
        <v>247</v>
      </c>
      <c r="C10" s="354">
        <v>63000</v>
      </c>
      <c r="D10" s="355"/>
      <c r="E10" s="354"/>
    </row>
    <row r="11" spans="1:5" ht="17.25">
      <c r="A11" s="187" t="s">
        <v>174</v>
      </c>
      <c r="B11" s="188" t="s">
        <v>248</v>
      </c>
      <c r="C11" s="354">
        <v>0</v>
      </c>
      <c r="D11" s="355"/>
      <c r="E11" s="354"/>
    </row>
    <row r="12" spans="1:5" ht="17.25">
      <c r="A12" s="187" t="s">
        <v>175</v>
      </c>
      <c r="B12" s="188" t="s">
        <v>249</v>
      </c>
      <c r="C12" s="354">
        <v>0</v>
      </c>
      <c r="D12" s="355"/>
      <c r="E12" s="354"/>
    </row>
    <row r="13" spans="1:5" ht="17.25">
      <c r="A13" s="187" t="s">
        <v>177</v>
      </c>
      <c r="B13" s="188" t="s">
        <v>250</v>
      </c>
      <c r="C13" s="354">
        <v>0</v>
      </c>
      <c r="D13" s="355"/>
      <c r="E13" s="354"/>
    </row>
    <row r="14" spans="1:5" ht="17.25">
      <c r="A14" s="189" t="s">
        <v>176</v>
      </c>
      <c r="B14" s="190" t="s">
        <v>251</v>
      </c>
      <c r="C14" s="356">
        <v>0</v>
      </c>
      <c r="D14" s="357"/>
      <c r="E14" s="177"/>
    </row>
    <row r="15" spans="1:5" ht="18.75">
      <c r="A15" s="191" t="s">
        <v>68</v>
      </c>
      <c r="B15" s="184"/>
      <c r="C15" s="358">
        <f>SUM(C8:C14)</f>
        <v>78000</v>
      </c>
      <c r="D15" s="358">
        <f>SUM(D8:D14)</f>
        <v>0</v>
      </c>
      <c r="E15" s="358">
        <f>SUM(E8:E14)</f>
        <v>0</v>
      </c>
    </row>
    <row r="16" spans="1:5" ht="17.25">
      <c r="A16" s="185" t="s">
        <v>178</v>
      </c>
      <c r="B16" s="311" t="s">
        <v>252</v>
      </c>
      <c r="C16" s="121"/>
      <c r="D16" s="140"/>
      <c r="E16" s="162"/>
    </row>
    <row r="17" spans="1:5" ht="17.25">
      <c r="A17" s="187" t="s">
        <v>179</v>
      </c>
      <c r="B17" s="188" t="s">
        <v>253</v>
      </c>
      <c r="C17" s="354"/>
      <c r="D17" s="355"/>
      <c r="E17" s="354"/>
    </row>
    <row r="18" spans="1:5" ht="17.25">
      <c r="A18" s="187" t="s">
        <v>180</v>
      </c>
      <c r="B18" s="188" t="s">
        <v>254</v>
      </c>
      <c r="C18" s="354"/>
      <c r="D18" s="355"/>
      <c r="E18" s="354"/>
    </row>
    <row r="19" spans="1:5" ht="17.25">
      <c r="A19" s="187" t="s">
        <v>181</v>
      </c>
      <c r="B19" s="188" t="s">
        <v>255</v>
      </c>
      <c r="C19" s="354"/>
      <c r="D19" s="355"/>
      <c r="E19" s="354"/>
    </row>
    <row r="20" spans="1:5" ht="17.25">
      <c r="A20" s="187" t="s">
        <v>182</v>
      </c>
      <c r="B20" s="188" t="s">
        <v>256</v>
      </c>
      <c r="C20" s="354"/>
      <c r="D20" s="355"/>
      <c r="E20" s="354"/>
    </row>
    <row r="21" spans="1:5" ht="17.25">
      <c r="A21" s="187" t="s">
        <v>183</v>
      </c>
      <c r="B21" s="188" t="s">
        <v>257</v>
      </c>
      <c r="C21" s="354"/>
      <c r="D21" s="355">
        <v>54</v>
      </c>
      <c r="E21" s="354">
        <v>54</v>
      </c>
    </row>
    <row r="22" spans="1:5" ht="17.25">
      <c r="A22" s="187" t="s">
        <v>184</v>
      </c>
      <c r="B22" s="188" t="s">
        <v>258</v>
      </c>
      <c r="C22" s="354"/>
      <c r="D22" s="355"/>
      <c r="E22" s="354"/>
    </row>
    <row r="23" spans="1:5" ht="17.25">
      <c r="A23" s="187" t="s">
        <v>185</v>
      </c>
      <c r="B23" s="188" t="s">
        <v>259</v>
      </c>
      <c r="C23" s="354"/>
      <c r="D23" s="355"/>
      <c r="E23" s="354"/>
    </row>
    <row r="24" spans="1:5" ht="17.25">
      <c r="A24" s="187" t="s">
        <v>186</v>
      </c>
      <c r="B24" s="188" t="s">
        <v>260</v>
      </c>
      <c r="C24" s="354"/>
      <c r="D24" s="355"/>
      <c r="E24" s="354"/>
    </row>
    <row r="25" spans="1:5" ht="17.25">
      <c r="A25" s="361" t="s">
        <v>187</v>
      </c>
      <c r="B25" s="188"/>
      <c r="C25" s="354"/>
      <c r="D25" s="355"/>
      <c r="E25" s="354"/>
    </row>
    <row r="26" spans="1:5" ht="17.25">
      <c r="A26" s="187" t="s">
        <v>188</v>
      </c>
      <c r="B26" s="188" t="s">
        <v>261</v>
      </c>
      <c r="C26" s="354"/>
      <c r="D26" s="355"/>
      <c r="E26" s="354"/>
    </row>
    <row r="27" spans="1:5" ht="17.25">
      <c r="A27" s="187" t="s">
        <v>189</v>
      </c>
      <c r="B27" s="188" t="s">
        <v>262</v>
      </c>
      <c r="C27" s="354">
        <v>200</v>
      </c>
      <c r="D27" s="355"/>
      <c r="E27" s="354"/>
    </row>
    <row r="28" spans="1:5" ht="17.25">
      <c r="A28" s="187" t="s">
        <v>190</v>
      </c>
      <c r="B28" s="188"/>
      <c r="C28" s="354"/>
      <c r="D28" s="355"/>
      <c r="E28" s="354"/>
    </row>
    <row r="29" spans="1:5" ht="17.25">
      <c r="A29" s="187" t="s">
        <v>191</v>
      </c>
      <c r="B29" s="188" t="s">
        <v>263</v>
      </c>
      <c r="C29" s="354"/>
      <c r="D29" s="355"/>
      <c r="E29" s="354"/>
    </row>
    <row r="30" spans="1:5" ht="17.25">
      <c r="A30" s="187" t="s">
        <v>192</v>
      </c>
      <c r="B30" s="188" t="s">
        <v>264</v>
      </c>
      <c r="C30" s="354"/>
      <c r="D30" s="355"/>
      <c r="E30" s="354"/>
    </row>
    <row r="31" spans="1:5" ht="17.25">
      <c r="A31" s="187" t="s">
        <v>193</v>
      </c>
      <c r="B31" s="188" t="s">
        <v>265</v>
      </c>
      <c r="C31" s="354"/>
      <c r="D31" s="355"/>
      <c r="E31" s="354"/>
    </row>
    <row r="32" spans="1:5" ht="17.25">
      <c r="A32" s="187" t="s">
        <v>194</v>
      </c>
      <c r="B32" s="188" t="s">
        <v>266</v>
      </c>
      <c r="C32" s="354"/>
      <c r="D32" s="355"/>
      <c r="E32" s="354"/>
    </row>
    <row r="33" spans="1:5" ht="17.25">
      <c r="A33" s="187" t="s">
        <v>195</v>
      </c>
      <c r="B33" s="188" t="s">
        <v>267</v>
      </c>
      <c r="C33" s="354"/>
      <c r="D33" s="355"/>
      <c r="E33" s="354"/>
    </row>
    <row r="34" spans="1:5" ht="17.25">
      <c r="A34" s="187" t="s">
        <v>197</v>
      </c>
      <c r="B34" s="188" t="s">
        <v>268</v>
      </c>
      <c r="C34" s="354"/>
      <c r="D34" s="355"/>
      <c r="E34" s="354"/>
    </row>
    <row r="35" spans="1:5" ht="17.25">
      <c r="A35" s="187" t="s">
        <v>196</v>
      </c>
      <c r="B35" s="188" t="s">
        <v>269</v>
      </c>
      <c r="C35" s="354">
        <v>500</v>
      </c>
      <c r="D35" s="355"/>
      <c r="E35" s="354"/>
    </row>
    <row r="36" spans="1:5" ht="17.25">
      <c r="A36" s="187" t="s">
        <v>198</v>
      </c>
      <c r="B36" s="188" t="s">
        <v>270</v>
      </c>
      <c r="C36" s="354"/>
      <c r="D36" s="355"/>
      <c r="E36" s="354"/>
    </row>
    <row r="37" spans="1:5" ht="17.25">
      <c r="A37" s="187" t="s">
        <v>199</v>
      </c>
      <c r="B37" s="188" t="s">
        <v>271</v>
      </c>
      <c r="C37" s="354"/>
      <c r="D37" s="355"/>
      <c r="E37" s="354"/>
    </row>
    <row r="38" spans="1:5" ht="17.25">
      <c r="A38" s="187" t="s">
        <v>200</v>
      </c>
      <c r="B38" s="188" t="s">
        <v>272</v>
      </c>
      <c r="C38" s="354">
        <v>45000</v>
      </c>
      <c r="D38" s="355"/>
      <c r="E38" s="354"/>
    </row>
    <row r="39" spans="1:5" ht="17.25">
      <c r="A39" s="187" t="s">
        <v>201</v>
      </c>
      <c r="B39" s="188" t="s">
        <v>273</v>
      </c>
      <c r="C39" s="354"/>
      <c r="D39" s="355"/>
      <c r="E39" s="354"/>
    </row>
    <row r="40" spans="1:5" ht="17.25">
      <c r="A40" s="187" t="s">
        <v>202</v>
      </c>
      <c r="B40" s="188" t="s">
        <v>274</v>
      </c>
      <c r="C40" s="354">
        <v>5000</v>
      </c>
      <c r="D40" s="355"/>
      <c r="E40" s="354"/>
    </row>
    <row r="41" spans="1:5" ht="17.25">
      <c r="A41" s="187" t="s">
        <v>203</v>
      </c>
      <c r="B41" s="188" t="s">
        <v>275</v>
      </c>
      <c r="C41" s="354">
        <v>0</v>
      </c>
      <c r="D41" s="355"/>
      <c r="E41" s="354"/>
    </row>
    <row r="42" spans="1:5" ht="17.25">
      <c r="A42" s="187" t="s">
        <v>204</v>
      </c>
      <c r="B42" s="188" t="s">
        <v>276</v>
      </c>
      <c r="C42" s="354"/>
      <c r="D42" s="355"/>
      <c r="E42" s="354"/>
    </row>
    <row r="43" spans="1:5" ht="17.25">
      <c r="A43" s="187" t="s">
        <v>205</v>
      </c>
      <c r="B43" s="188"/>
      <c r="C43" s="354"/>
      <c r="D43" s="355"/>
      <c r="E43" s="354"/>
    </row>
    <row r="44" spans="1:5" ht="17.25">
      <c r="A44" s="187" t="s">
        <v>206</v>
      </c>
      <c r="B44" s="188" t="s">
        <v>277</v>
      </c>
      <c r="C44" s="354"/>
      <c r="D44" s="355"/>
      <c r="E44" s="354"/>
    </row>
    <row r="45" spans="1:5" ht="17.25">
      <c r="A45" s="187" t="s">
        <v>207</v>
      </c>
      <c r="B45" s="188" t="s">
        <v>278</v>
      </c>
      <c r="C45" s="354">
        <v>2000</v>
      </c>
      <c r="D45" s="355">
        <v>40</v>
      </c>
      <c r="E45" s="354">
        <v>40</v>
      </c>
    </row>
    <row r="46" spans="1:5" ht="17.25">
      <c r="A46" s="187" t="s">
        <v>208</v>
      </c>
      <c r="B46" s="188" t="s">
        <v>279</v>
      </c>
      <c r="C46" s="354"/>
      <c r="D46" s="355"/>
      <c r="E46" s="354"/>
    </row>
    <row r="47" spans="1:5" ht="17.25">
      <c r="A47" s="189" t="s">
        <v>209</v>
      </c>
      <c r="B47" s="188" t="s">
        <v>280</v>
      </c>
      <c r="C47" s="354"/>
      <c r="D47" s="355"/>
      <c r="E47" s="354"/>
    </row>
    <row r="48" spans="1:5" ht="17.25">
      <c r="A48" s="189" t="s">
        <v>421</v>
      </c>
      <c r="B48" s="311" t="s">
        <v>420</v>
      </c>
      <c r="C48" s="121"/>
      <c r="D48" s="140"/>
      <c r="E48" s="177"/>
    </row>
    <row r="49" spans="1:5" ht="18.75">
      <c r="A49" s="191" t="s">
        <v>68</v>
      </c>
      <c r="B49" s="184"/>
      <c r="C49" s="358">
        <f>SUM(C17:C48)</f>
        <v>52700</v>
      </c>
      <c r="D49" s="358">
        <f>SUM(D17:D48)</f>
        <v>94</v>
      </c>
      <c r="E49" s="358">
        <f>SUM(E17:E48)</f>
        <v>94</v>
      </c>
    </row>
    <row r="50" spans="1:5" ht="17.25">
      <c r="A50" s="185" t="s">
        <v>210</v>
      </c>
      <c r="B50" s="186"/>
      <c r="C50" s="352"/>
      <c r="D50" s="353"/>
      <c r="E50" s="162"/>
    </row>
    <row r="51" spans="1:5" ht="17.25">
      <c r="A51" s="187" t="s">
        <v>211</v>
      </c>
      <c r="B51" s="188" t="s">
        <v>281</v>
      </c>
      <c r="C51" s="354"/>
      <c r="D51" s="355"/>
      <c r="E51" s="354"/>
    </row>
    <row r="52" spans="1:5" ht="17.25">
      <c r="A52" s="187" t="s">
        <v>212</v>
      </c>
      <c r="B52" s="188" t="s">
        <v>282</v>
      </c>
      <c r="C52" s="354"/>
      <c r="D52" s="355"/>
      <c r="E52" s="354"/>
    </row>
    <row r="53" spans="1:5" ht="17.25">
      <c r="A53" s="187" t="s">
        <v>213</v>
      </c>
      <c r="B53" s="188" t="s">
        <v>283</v>
      </c>
      <c r="C53" s="354">
        <v>35000</v>
      </c>
      <c r="D53" s="355"/>
      <c r="E53" s="354"/>
    </row>
    <row r="54" spans="1:5" ht="17.25">
      <c r="A54" s="187" t="s">
        <v>214</v>
      </c>
      <c r="B54" s="188" t="s">
        <v>284</v>
      </c>
      <c r="C54" s="354"/>
      <c r="D54" s="355"/>
      <c r="E54" s="354"/>
    </row>
    <row r="55" spans="1:5" ht="17.25">
      <c r="A55" s="189" t="s">
        <v>215</v>
      </c>
      <c r="B55" s="190" t="s">
        <v>285</v>
      </c>
      <c r="C55" s="356"/>
      <c r="D55" s="357"/>
      <c r="E55" s="177"/>
    </row>
    <row r="56" spans="1:5" ht="18.75">
      <c r="A56" s="191" t="s">
        <v>68</v>
      </c>
      <c r="B56" s="184"/>
      <c r="C56" s="358">
        <f>SUM(C51:C55)</f>
        <v>35000</v>
      </c>
      <c r="D56" s="358">
        <f>SUM(D51:D55)</f>
        <v>0</v>
      </c>
      <c r="E56" s="358">
        <f>SUM(E51:E55)</f>
        <v>0</v>
      </c>
    </row>
    <row r="57" spans="1:5" ht="17.25">
      <c r="A57" s="185" t="s">
        <v>216</v>
      </c>
      <c r="B57" s="186" t="s">
        <v>286</v>
      </c>
      <c r="C57" s="352"/>
      <c r="D57" s="353"/>
      <c r="E57" s="162"/>
    </row>
    <row r="58" spans="1:5" ht="17.25">
      <c r="A58" s="187" t="s">
        <v>217</v>
      </c>
      <c r="B58" s="188" t="s">
        <v>287</v>
      </c>
      <c r="C58" s="354"/>
      <c r="D58" s="355"/>
      <c r="E58" s="354"/>
    </row>
    <row r="59" spans="1:5" ht="17.25">
      <c r="A59" s="187" t="s">
        <v>218</v>
      </c>
      <c r="B59" s="188" t="s">
        <v>288</v>
      </c>
      <c r="C59" s="354"/>
      <c r="D59" s="355"/>
      <c r="E59" s="354"/>
    </row>
    <row r="60" spans="1:5" ht="17.25">
      <c r="A60" s="189" t="s">
        <v>219</v>
      </c>
      <c r="B60" s="190" t="s">
        <v>289</v>
      </c>
      <c r="C60" s="356"/>
      <c r="D60" s="357"/>
      <c r="E60" s="177"/>
    </row>
    <row r="61" spans="1:5" ht="18.75">
      <c r="A61" s="167" t="s">
        <v>68</v>
      </c>
      <c r="B61" s="184"/>
      <c r="C61" s="358">
        <f>SUM(C58:C60)</f>
        <v>0</v>
      </c>
      <c r="D61" s="358">
        <f>SUM(D58:D60)</f>
        <v>0</v>
      </c>
      <c r="E61" s="358">
        <f>SUM(E58:E60)</f>
        <v>0</v>
      </c>
    </row>
    <row r="62" spans="1:5" ht="17.25">
      <c r="A62" s="192" t="s">
        <v>220</v>
      </c>
      <c r="B62" s="186"/>
      <c r="C62" s="352"/>
      <c r="D62" s="353"/>
      <c r="E62" s="133"/>
    </row>
    <row r="63" spans="1:5" ht="17.25">
      <c r="A63" s="187" t="s">
        <v>221</v>
      </c>
      <c r="B63" s="188" t="s">
        <v>290</v>
      </c>
      <c r="C63" s="354"/>
      <c r="D63" s="355"/>
      <c r="E63" s="133"/>
    </row>
    <row r="64" spans="1:5" ht="17.25">
      <c r="A64" s="187" t="s">
        <v>222</v>
      </c>
      <c r="B64" s="188" t="s">
        <v>291</v>
      </c>
      <c r="C64" s="354">
        <v>120000</v>
      </c>
      <c r="D64" s="355"/>
      <c r="E64" s="162"/>
    </row>
    <row r="65" spans="1:5" ht="17.25">
      <c r="A65" s="187" t="s">
        <v>223</v>
      </c>
      <c r="B65" s="188" t="s">
        <v>292</v>
      </c>
      <c r="C65" s="354"/>
      <c r="D65" s="355"/>
      <c r="E65" s="354"/>
    </row>
    <row r="66" spans="1:5" ht="17.25">
      <c r="A66" s="187" t="s">
        <v>224</v>
      </c>
      <c r="B66" s="188" t="s">
        <v>293</v>
      </c>
      <c r="C66" s="354"/>
      <c r="D66" s="355"/>
      <c r="E66" s="354"/>
    </row>
    <row r="67" spans="1:5" ht="17.25">
      <c r="A67" s="187" t="s">
        <v>225</v>
      </c>
      <c r="B67" s="188" t="s">
        <v>294</v>
      </c>
      <c r="C67" s="354"/>
      <c r="D67" s="355"/>
      <c r="E67" s="354"/>
    </row>
    <row r="68" spans="1:5" ht="17.25">
      <c r="A68" s="187" t="s">
        <v>226</v>
      </c>
      <c r="B68" s="188" t="s">
        <v>295</v>
      </c>
      <c r="C68" s="354"/>
      <c r="D68" s="355"/>
      <c r="E68" s="354"/>
    </row>
    <row r="69" spans="1:5" ht="17.25">
      <c r="A69" s="189" t="s">
        <v>227</v>
      </c>
      <c r="B69" s="190" t="s">
        <v>296</v>
      </c>
      <c r="C69" s="356">
        <v>25000</v>
      </c>
      <c r="D69" s="357"/>
      <c r="E69" s="177"/>
    </row>
    <row r="70" spans="1:5" ht="18.75">
      <c r="A70" s="191" t="s">
        <v>68</v>
      </c>
      <c r="B70" s="184"/>
      <c r="C70" s="358">
        <f>SUM(C63:C69)</f>
        <v>145000</v>
      </c>
      <c r="D70" s="358">
        <f>SUM(D63:D69)</f>
        <v>0</v>
      </c>
      <c r="E70" s="358">
        <f>SUM(E63:E69)</f>
        <v>0</v>
      </c>
    </row>
    <row r="71" spans="1:5" ht="17.25">
      <c r="A71" s="185" t="s">
        <v>228</v>
      </c>
      <c r="B71" s="186" t="s">
        <v>297</v>
      </c>
      <c r="C71" s="352"/>
      <c r="D71" s="353"/>
      <c r="E71" s="162"/>
    </row>
    <row r="72" spans="1:5" ht="17.25">
      <c r="A72" s="189" t="s">
        <v>229</v>
      </c>
      <c r="B72" s="190" t="s">
        <v>298</v>
      </c>
      <c r="C72" s="356"/>
      <c r="D72" s="357"/>
      <c r="E72" s="359"/>
    </row>
    <row r="73" spans="1:5" ht="18.75">
      <c r="A73" s="191" t="s">
        <v>68</v>
      </c>
      <c r="B73" s="184"/>
      <c r="C73" s="358">
        <f>SUM(C72)</f>
        <v>0</v>
      </c>
      <c r="D73" s="358">
        <f>SUM(D72)</f>
        <v>0</v>
      </c>
      <c r="E73" s="358">
        <f>SUM(E72)</f>
        <v>0</v>
      </c>
    </row>
    <row r="74" spans="1:5" ht="17.25">
      <c r="A74" s="360" t="s">
        <v>230</v>
      </c>
      <c r="B74" s="186" t="s">
        <v>299</v>
      </c>
      <c r="C74" s="352"/>
      <c r="D74" s="353"/>
      <c r="E74" s="162"/>
    </row>
    <row r="75" spans="1:5" ht="17.25">
      <c r="A75" s="193" t="s">
        <v>233</v>
      </c>
      <c r="B75" s="188" t="s">
        <v>300</v>
      </c>
      <c r="C75" s="354"/>
      <c r="D75" s="355"/>
      <c r="E75" s="354"/>
    </row>
    <row r="76" spans="1:5" ht="17.25">
      <c r="A76" s="193" t="s">
        <v>231</v>
      </c>
      <c r="B76" s="188"/>
      <c r="C76" s="354">
        <v>1350000</v>
      </c>
      <c r="D76" s="355">
        <v>128852.58</v>
      </c>
      <c r="E76" s="354">
        <v>128852.58</v>
      </c>
    </row>
    <row r="77" spans="1:5" ht="17.25">
      <c r="A77" s="193" t="s">
        <v>232</v>
      </c>
      <c r="B77" s="188"/>
      <c r="C77" s="354">
        <v>4550000</v>
      </c>
      <c r="D77" s="355"/>
      <c r="E77" s="354"/>
    </row>
    <row r="78" spans="1:5" ht="17.25">
      <c r="A78" s="193" t="s">
        <v>234</v>
      </c>
      <c r="B78" s="188" t="s">
        <v>301</v>
      </c>
      <c r="C78" s="354">
        <v>25000</v>
      </c>
      <c r="D78" s="355"/>
      <c r="E78" s="354"/>
    </row>
    <row r="79" spans="1:5" ht="17.25">
      <c r="A79" s="193" t="s">
        <v>235</v>
      </c>
      <c r="B79" s="188" t="s">
        <v>302</v>
      </c>
      <c r="C79" s="354">
        <v>637000</v>
      </c>
      <c r="D79" s="355">
        <v>64428.32</v>
      </c>
      <c r="E79" s="354">
        <v>64428.32</v>
      </c>
    </row>
    <row r="80" spans="1:5" ht="17.25">
      <c r="A80" s="193" t="s">
        <v>236</v>
      </c>
      <c r="B80" s="188" t="s">
        <v>303</v>
      </c>
      <c r="C80" s="354">
        <v>1725000</v>
      </c>
      <c r="D80" s="355">
        <v>117488.65</v>
      </c>
      <c r="E80" s="354">
        <v>117488.65</v>
      </c>
    </row>
    <row r="81" spans="1:5" ht="17.25">
      <c r="A81" s="193" t="s">
        <v>237</v>
      </c>
      <c r="B81" s="188" t="s">
        <v>305</v>
      </c>
      <c r="C81" s="354"/>
      <c r="D81" s="355"/>
      <c r="E81" s="354"/>
    </row>
    <row r="82" spans="1:5" ht="17.25">
      <c r="A82" s="193" t="s">
        <v>238</v>
      </c>
      <c r="B82" s="188" t="s">
        <v>306</v>
      </c>
      <c r="C82" s="354">
        <v>375000</v>
      </c>
      <c r="D82" s="355">
        <v>13497</v>
      </c>
      <c r="E82" s="354">
        <v>13497</v>
      </c>
    </row>
    <row r="83" spans="1:5" ht="17.25">
      <c r="A83" s="193" t="s">
        <v>239</v>
      </c>
      <c r="B83" s="188" t="s">
        <v>304</v>
      </c>
      <c r="C83" s="354"/>
      <c r="D83" s="355"/>
      <c r="E83" s="354"/>
    </row>
    <row r="84" spans="1:5" ht="17.25">
      <c r="A84" s="193" t="s">
        <v>240</v>
      </c>
      <c r="B84" s="188" t="s">
        <v>307</v>
      </c>
      <c r="C84" s="354">
        <v>42000</v>
      </c>
      <c r="D84" s="355"/>
      <c r="E84" s="354"/>
    </row>
    <row r="85" spans="1:5" ht="17.25">
      <c r="A85" s="193" t="s">
        <v>241</v>
      </c>
      <c r="B85" s="188" t="s">
        <v>308</v>
      </c>
      <c r="C85" s="354">
        <v>28000</v>
      </c>
      <c r="D85" s="355"/>
      <c r="E85" s="354"/>
    </row>
    <row r="86" spans="1:5" ht="17.25">
      <c r="A86" s="194" t="s">
        <v>242</v>
      </c>
      <c r="B86" s="190"/>
      <c r="C86" s="356"/>
      <c r="D86" s="357"/>
      <c r="E86" s="177"/>
    </row>
    <row r="87" spans="1:5" ht="18.75">
      <c r="A87" s="191" t="s">
        <v>68</v>
      </c>
      <c r="B87" s="184"/>
      <c r="C87" s="358">
        <f>SUM(C75:C86)</f>
        <v>8732000</v>
      </c>
      <c r="D87" s="358">
        <f>SUM(D75:D86)</f>
        <v>324266.55</v>
      </c>
      <c r="E87" s="358">
        <f>SUM(E75:E86)</f>
        <v>324266.55</v>
      </c>
    </row>
    <row r="88" spans="1:5" ht="17.25">
      <c r="A88" s="185" t="s">
        <v>243</v>
      </c>
      <c r="B88" s="186"/>
      <c r="C88" s="352"/>
      <c r="D88" s="353"/>
      <c r="E88" s="162"/>
    </row>
    <row r="89" spans="1:5" ht="17.25">
      <c r="A89" s="187" t="s">
        <v>244</v>
      </c>
      <c r="B89" s="188">
        <v>2002</v>
      </c>
      <c r="C89" s="354">
        <v>6824300</v>
      </c>
      <c r="D89" s="355">
        <v>1210514</v>
      </c>
      <c r="E89" s="354">
        <v>1210514</v>
      </c>
    </row>
    <row r="90" spans="1:5" ht="17.25">
      <c r="A90" s="187" t="s">
        <v>2</v>
      </c>
      <c r="B90" s="188">
        <v>2002</v>
      </c>
      <c r="C90" s="354"/>
      <c r="D90" s="355"/>
      <c r="E90" s="354"/>
    </row>
    <row r="91" spans="1:5" ht="17.25">
      <c r="A91" s="187" t="s">
        <v>3</v>
      </c>
      <c r="B91" s="188">
        <v>2002</v>
      </c>
      <c r="C91" s="354"/>
      <c r="D91" s="355"/>
      <c r="E91" s="354"/>
    </row>
    <row r="92" spans="1:5" ht="17.25">
      <c r="A92" s="187" t="s">
        <v>1</v>
      </c>
      <c r="B92" s="188" t="s">
        <v>309</v>
      </c>
      <c r="C92" s="354"/>
      <c r="D92" s="355"/>
      <c r="E92" s="354"/>
    </row>
    <row r="93" spans="1:5" ht="17.25">
      <c r="A93" s="187" t="s">
        <v>460</v>
      </c>
      <c r="B93" s="190" t="s">
        <v>309</v>
      </c>
      <c r="C93" s="356"/>
      <c r="D93" s="357"/>
      <c r="E93" s="354"/>
    </row>
    <row r="94" spans="1:5" ht="17.25">
      <c r="A94" s="187" t="s">
        <v>351</v>
      </c>
      <c r="B94" s="190" t="s">
        <v>309</v>
      </c>
      <c r="C94" s="356"/>
      <c r="D94" s="357"/>
      <c r="E94" s="354"/>
    </row>
    <row r="95" spans="1:5" ht="17.25">
      <c r="A95" s="187" t="s">
        <v>461</v>
      </c>
      <c r="B95" s="188" t="s">
        <v>309</v>
      </c>
      <c r="C95" s="354"/>
      <c r="D95" s="355"/>
      <c r="E95" s="354"/>
    </row>
    <row r="96" spans="1:5" ht="17.25">
      <c r="A96" s="110"/>
      <c r="B96" s="311"/>
      <c r="C96" s="121"/>
      <c r="D96" s="140"/>
      <c r="E96" s="177"/>
    </row>
    <row r="97" spans="1:5" ht="18.75">
      <c r="A97" s="191" t="s">
        <v>68</v>
      </c>
      <c r="B97" s="184"/>
      <c r="C97" s="358">
        <f>SUM(C89:C96)</f>
        <v>6824300</v>
      </c>
      <c r="D97" s="358">
        <f>SUM(D89:D96)</f>
        <v>1210514</v>
      </c>
      <c r="E97" s="358">
        <f>SUM(E89:E96)</f>
        <v>1210514</v>
      </c>
    </row>
    <row r="98" spans="1:5" ht="18.75">
      <c r="A98" s="195" t="s">
        <v>137</v>
      </c>
      <c r="B98" s="196"/>
      <c r="C98" s="358">
        <f>SUM(C15,C49,C56,C61,C70,C73,C87,C97)</f>
        <v>15867000</v>
      </c>
      <c r="D98" s="358">
        <f>SUM(D15,D49,D56,D61,D70,D73,D87,D97)</f>
        <v>1534874.55</v>
      </c>
      <c r="E98" s="358">
        <f>SUM(E15,E49,E56,E61,E70,E73,E87,E97)</f>
        <v>1534874.55</v>
      </c>
    </row>
  </sheetData>
  <sheetProtection/>
  <mergeCells count="3">
    <mergeCell ref="A4:E4"/>
    <mergeCell ref="A3:E3"/>
    <mergeCell ref="A2:E2"/>
  </mergeCells>
  <printOptions/>
  <pageMargins left="0.47" right="0.18" top="0.28" bottom="0.33" header="0.3" footer="0.2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H10"/>
  <sheetViews>
    <sheetView zoomScale="130" zoomScaleNormal="130" zoomScalePageLayoutView="0" workbookViewId="0" topLeftCell="A1">
      <selection activeCell="F13" sqref="F13"/>
    </sheetView>
  </sheetViews>
  <sheetFormatPr defaultColWidth="9.140625" defaultRowHeight="21.75"/>
  <cols>
    <col min="1" max="1" width="4.00390625" style="1" customWidth="1"/>
    <col min="2" max="3" width="9.140625" style="1" customWidth="1"/>
    <col min="4" max="4" width="15.00390625" style="1" customWidth="1"/>
    <col min="5" max="5" width="13.7109375" style="1" customWidth="1"/>
    <col min="6" max="8" width="13.00390625" style="1" customWidth="1"/>
    <col min="9" max="16384" width="9.140625" style="1" customWidth="1"/>
  </cols>
  <sheetData>
    <row r="1" spans="1:8" ht="21">
      <c r="A1" s="392" t="s">
        <v>91</v>
      </c>
      <c r="B1" s="392"/>
      <c r="C1" s="392"/>
      <c r="D1" s="392"/>
      <c r="E1" s="392"/>
      <c r="F1" s="392"/>
      <c r="G1" s="392"/>
      <c r="H1" s="392"/>
    </row>
    <row r="2" spans="1:8" ht="21">
      <c r="A2" s="392" t="s">
        <v>541</v>
      </c>
      <c r="B2" s="392"/>
      <c r="C2" s="392"/>
      <c r="D2" s="392"/>
      <c r="E2" s="392"/>
      <c r="F2" s="392"/>
      <c r="G2" s="392"/>
      <c r="H2" s="392"/>
    </row>
    <row r="4" spans="1:8" ht="18.75">
      <c r="A4" s="1" t="s">
        <v>549</v>
      </c>
      <c r="E4" s="350" t="s">
        <v>548</v>
      </c>
      <c r="F4" s="350" t="s">
        <v>546</v>
      </c>
      <c r="G4" s="350" t="s">
        <v>547</v>
      </c>
      <c r="H4" s="350" t="s">
        <v>144</v>
      </c>
    </row>
    <row r="5" spans="2:8" ht="18.75">
      <c r="B5" s="1" t="s">
        <v>542</v>
      </c>
      <c r="E5" s="241">
        <v>0</v>
      </c>
      <c r="F5" s="241">
        <v>500</v>
      </c>
      <c r="G5" s="241">
        <v>0</v>
      </c>
      <c r="H5" s="241">
        <f>E5+F5-G5</f>
        <v>500</v>
      </c>
    </row>
    <row r="6" spans="2:8" ht="18.75">
      <c r="B6" s="1" t="s">
        <v>69</v>
      </c>
      <c r="E6" s="241">
        <v>333086</v>
      </c>
      <c r="F6" s="241">
        <v>0</v>
      </c>
      <c r="G6" s="241">
        <v>0</v>
      </c>
      <c r="H6" s="241">
        <f>E6+F6-G6</f>
        <v>333086</v>
      </c>
    </row>
    <row r="7" spans="2:8" ht="18.75">
      <c r="B7" s="1" t="s">
        <v>543</v>
      </c>
      <c r="E7" s="241">
        <v>3526.37</v>
      </c>
      <c r="F7" s="241">
        <v>0</v>
      </c>
      <c r="G7" s="241">
        <v>0</v>
      </c>
      <c r="H7" s="241">
        <f>E7+F7-G7</f>
        <v>3526.37</v>
      </c>
    </row>
    <row r="8" spans="2:8" ht="18.75">
      <c r="B8" s="1" t="s">
        <v>544</v>
      </c>
      <c r="E8" s="241">
        <v>4231.7</v>
      </c>
      <c r="F8" s="241">
        <v>0</v>
      </c>
      <c r="G8" s="241">
        <v>0</v>
      </c>
      <c r="H8" s="241">
        <f>E8+F8-G8</f>
        <v>4231.7</v>
      </c>
    </row>
    <row r="9" spans="2:8" ht="18.75">
      <c r="B9" s="1" t="s">
        <v>545</v>
      </c>
      <c r="E9" s="241">
        <v>26653</v>
      </c>
      <c r="F9" s="241">
        <v>0</v>
      </c>
      <c r="G9" s="241">
        <v>0</v>
      </c>
      <c r="H9" s="241">
        <f>E9+F9-G9</f>
        <v>26653</v>
      </c>
    </row>
    <row r="10" spans="4:8" ht="19.5" thickBot="1">
      <c r="D10" s="1" t="s">
        <v>68</v>
      </c>
      <c r="E10" s="70">
        <f>SUM(E5:E9)</f>
        <v>367497.07</v>
      </c>
      <c r="F10" s="70">
        <f>SUM(F5:F9)</f>
        <v>500</v>
      </c>
      <c r="G10" s="70">
        <f>SUM(G5:G9)</f>
        <v>0</v>
      </c>
      <c r="H10" s="70">
        <f>SUM(H5:H9)</f>
        <v>367997.07</v>
      </c>
    </row>
    <row r="11" ht="19.5" thickTop="1"/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W112"/>
  <sheetViews>
    <sheetView zoomScalePageLayoutView="0" workbookViewId="0" topLeftCell="A1">
      <pane ySplit="2670" topLeftCell="A1" activePane="bottomLeft" state="split"/>
      <selection pane="topLeft" activeCell="A3" sqref="A3:U3"/>
      <selection pane="bottomLeft" activeCell="P17" sqref="P17"/>
    </sheetView>
  </sheetViews>
  <sheetFormatPr defaultColWidth="9.140625" defaultRowHeight="21.75"/>
  <cols>
    <col min="1" max="1" width="12.7109375" style="104" customWidth="1"/>
    <col min="2" max="2" width="10.00390625" style="104" customWidth="1"/>
    <col min="3" max="3" width="11.00390625" style="104" customWidth="1"/>
    <col min="4" max="4" width="10.57421875" style="104" customWidth="1"/>
    <col min="5" max="5" width="5.8515625" style="104" customWidth="1"/>
    <col min="6" max="6" width="5.00390625" style="104" customWidth="1"/>
    <col min="7" max="7" width="10.7109375" style="104" customWidth="1"/>
    <col min="8" max="8" width="5.00390625" style="104" customWidth="1"/>
    <col min="9" max="9" width="10.00390625" style="104" customWidth="1"/>
    <col min="10" max="11" width="10.7109375" style="104" customWidth="1"/>
    <col min="12" max="12" width="6.28125" style="104" customWidth="1"/>
    <col min="13" max="13" width="5.140625" style="104" customWidth="1"/>
    <col min="14" max="14" width="7.140625" style="104" customWidth="1"/>
    <col min="15" max="15" width="5.8515625" style="104" customWidth="1"/>
    <col min="16" max="16" width="5.57421875" style="104" customWidth="1"/>
    <col min="17" max="17" width="5.00390625" style="104" customWidth="1"/>
    <col min="18" max="18" width="5.140625" style="104" customWidth="1"/>
    <col min="19" max="19" width="9.8515625" style="104" customWidth="1"/>
    <col min="20" max="20" width="10.00390625" style="104" customWidth="1"/>
    <col min="21" max="21" width="12.421875" style="104" customWidth="1"/>
    <col min="22" max="22" width="5.421875" style="104" customWidth="1"/>
    <col min="23" max="23" width="19.7109375" style="277" customWidth="1"/>
    <col min="24" max="24" width="6.8515625" style="104" customWidth="1"/>
    <col min="25" max="25" width="7.8515625" style="104" customWidth="1"/>
    <col min="26" max="26" width="9.7109375" style="104" customWidth="1"/>
    <col min="27" max="76" width="6.8515625" style="104" customWidth="1"/>
    <col min="77" max="84" width="8.8515625" style="104" customWidth="1"/>
    <col min="85" max="16384" width="9.140625" style="104" customWidth="1"/>
  </cols>
  <sheetData>
    <row r="1" spans="1:21" ht="15.75">
      <c r="A1" s="404" t="s">
        <v>57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</row>
    <row r="2" spans="1:21" ht="15.75">
      <c r="A2" s="404" t="s">
        <v>148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</row>
    <row r="3" spans="1:21" ht="18.75">
      <c r="A3" s="405" t="s">
        <v>471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</row>
    <row r="4" spans="1:21" ht="18.75">
      <c r="A4" s="278"/>
      <c r="B4" s="279"/>
      <c r="C4" s="408">
        <v>110</v>
      </c>
      <c r="D4" s="406"/>
      <c r="E4" s="130">
        <v>120</v>
      </c>
      <c r="F4" s="406">
        <v>210</v>
      </c>
      <c r="G4" s="407"/>
      <c r="H4" s="406">
        <v>220</v>
      </c>
      <c r="I4" s="407"/>
      <c r="J4" s="281"/>
      <c r="K4" s="408">
        <v>240</v>
      </c>
      <c r="L4" s="408"/>
      <c r="M4" s="281"/>
      <c r="N4" s="408">
        <v>260</v>
      </c>
      <c r="O4" s="408"/>
      <c r="P4" s="408"/>
      <c r="Q4" s="406">
        <v>310</v>
      </c>
      <c r="R4" s="407"/>
      <c r="S4" s="406">
        <v>320</v>
      </c>
      <c r="T4" s="407"/>
      <c r="U4" s="281"/>
    </row>
    <row r="5" spans="1:21" ht="18.75">
      <c r="A5" s="282"/>
      <c r="B5" s="283">
        <v>411</v>
      </c>
      <c r="C5" s="280">
        <v>111</v>
      </c>
      <c r="D5" s="130">
        <v>113</v>
      </c>
      <c r="E5" s="284">
        <v>121</v>
      </c>
      <c r="F5" s="284">
        <v>210</v>
      </c>
      <c r="G5" s="284">
        <v>211</v>
      </c>
      <c r="H5" s="285">
        <v>222</v>
      </c>
      <c r="I5" s="285">
        <v>223</v>
      </c>
      <c r="J5" s="285">
        <v>232</v>
      </c>
      <c r="K5" s="283">
        <v>241</v>
      </c>
      <c r="L5" s="283">
        <v>242</v>
      </c>
      <c r="M5" s="285">
        <v>252</v>
      </c>
      <c r="N5" s="280">
        <v>261</v>
      </c>
      <c r="O5" s="280">
        <v>262</v>
      </c>
      <c r="P5" s="280">
        <v>263</v>
      </c>
      <c r="Q5" s="285">
        <v>311</v>
      </c>
      <c r="R5" s="285">
        <v>312</v>
      </c>
      <c r="S5" s="285">
        <v>321</v>
      </c>
      <c r="T5" s="280">
        <v>322</v>
      </c>
      <c r="U5" s="285" t="s">
        <v>68</v>
      </c>
    </row>
    <row r="6" spans="1:21" ht="18.75">
      <c r="A6" s="286">
        <v>0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</row>
    <row r="7" spans="1:21" ht="15.75">
      <c r="A7" s="288">
        <v>2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</row>
    <row r="8" spans="1:21" ht="15.75">
      <c r="A8" s="288">
        <v>3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</row>
    <row r="9" spans="1:21" ht="15.75">
      <c r="A9" s="288">
        <v>4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</row>
    <row r="10" spans="1:21" ht="15.75">
      <c r="A10" s="288">
        <v>7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</row>
    <row r="11" spans="1:21" ht="15.75">
      <c r="A11" s="293" t="s">
        <v>16</v>
      </c>
      <c r="B11" s="294">
        <f aca="true" t="shared" si="0" ref="B11:T11">SUM(B7:B10)</f>
        <v>0</v>
      </c>
      <c r="C11" s="294">
        <f t="shared" si="0"/>
        <v>0</v>
      </c>
      <c r="D11" s="294">
        <f t="shared" si="0"/>
        <v>0</v>
      </c>
      <c r="E11" s="294">
        <f t="shared" si="0"/>
        <v>0</v>
      </c>
      <c r="F11" s="294">
        <f t="shared" si="0"/>
        <v>0</v>
      </c>
      <c r="G11" s="294">
        <f t="shared" si="0"/>
        <v>0</v>
      </c>
      <c r="H11" s="294">
        <f t="shared" si="0"/>
        <v>0</v>
      </c>
      <c r="I11" s="294">
        <f t="shared" si="0"/>
        <v>0</v>
      </c>
      <c r="J11" s="294">
        <f t="shared" si="0"/>
        <v>0</v>
      </c>
      <c r="K11" s="294">
        <f t="shared" si="0"/>
        <v>0</v>
      </c>
      <c r="L11" s="294">
        <f t="shared" si="0"/>
        <v>0</v>
      </c>
      <c r="M11" s="294">
        <f t="shared" si="0"/>
        <v>0</v>
      </c>
      <c r="N11" s="294">
        <f t="shared" si="0"/>
        <v>0</v>
      </c>
      <c r="O11" s="294">
        <f t="shared" si="0"/>
        <v>0</v>
      </c>
      <c r="P11" s="294">
        <f t="shared" si="0"/>
        <v>0</v>
      </c>
      <c r="Q11" s="294">
        <f t="shared" si="0"/>
        <v>0</v>
      </c>
      <c r="R11" s="294">
        <f t="shared" si="0"/>
        <v>0</v>
      </c>
      <c r="S11" s="294">
        <f t="shared" si="0"/>
        <v>0</v>
      </c>
      <c r="T11" s="294">
        <f t="shared" si="0"/>
        <v>0</v>
      </c>
      <c r="U11" s="294">
        <f>SUM(B11:T11)</f>
        <v>0</v>
      </c>
    </row>
    <row r="12" spans="1:21" ht="15.75">
      <c r="A12" s="297" t="s">
        <v>17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>
        <f>SUM(B12:T12)</f>
        <v>0</v>
      </c>
    </row>
    <row r="13" spans="1:21" ht="15.75">
      <c r="A13" s="286">
        <v>100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</row>
    <row r="14" spans="1:21" ht="15.75">
      <c r="A14" s="288">
        <v>101</v>
      </c>
      <c r="B14" s="287"/>
      <c r="C14" s="287">
        <v>54600</v>
      </c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</row>
    <row r="15" spans="1:21" ht="15.75">
      <c r="A15" s="288">
        <v>102</v>
      </c>
      <c r="B15" s="287"/>
      <c r="C15" s="287">
        <v>119902</v>
      </c>
      <c r="D15" s="287">
        <v>63860</v>
      </c>
      <c r="E15" s="287"/>
      <c r="F15" s="287"/>
      <c r="G15" s="287">
        <v>10440</v>
      </c>
      <c r="H15" s="287"/>
      <c r="I15" s="287"/>
      <c r="J15" s="287"/>
      <c r="K15" s="287">
        <v>30150</v>
      </c>
      <c r="L15" s="287"/>
      <c r="M15" s="287"/>
      <c r="N15" s="287"/>
      <c r="O15" s="287"/>
      <c r="P15" s="287"/>
      <c r="Q15" s="287"/>
      <c r="R15" s="287"/>
      <c r="S15" s="287"/>
      <c r="T15" s="287"/>
      <c r="U15" s="287"/>
    </row>
    <row r="16" spans="1:21" ht="15.75">
      <c r="A16" s="288">
        <v>103</v>
      </c>
      <c r="B16" s="287"/>
      <c r="C16" s="287">
        <v>2230</v>
      </c>
      <c r="D16" s="287">
        <v>3770</v>
      </c>
      <c r="E16" s="287"/>
      <c r="F16" s="287"/>
      <c r="G16" s="287">
        <v>630</v>
      </c>
      <c r="H16" s="287"/>
      <c r="I16" s="287"/>
      <c r="J16" s="287"/>
      <c r="K16" s="287">
        <v>640</v>
      </c>
      <c r="L16" s="287"/>
      <c r="M16" s="287"/>
      <c r="N16" s="287"/>
      <c r="O16" s="287"/>
      <c r="P16" s="287"/>
      <c r="Q16" s="287"/>
      <c r="R16" s="287"/>
      <c r="S16" s="287"/>
      <c r="T16" s="287"/>
      <c r="U16" s="287"/>
    </row>
    <row r="17" spans="1:21" ht="15.75">
      <c r="A17" s="288">
        <v>105</v>
      </c>
      <c r="B17" s="287"/>
      <c r="C17" s="287">
        <v>3500</v>
      </c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</row>
    <row r="18" spans="1:21" ht="15.75">
      <c r="A18" s="288">
        <v>106</v>
      </c>
      <c r="B18" s="287"/>
      <c r="C18" s="287">
        <v>6690</v>
      </c>
      <c r="D18" s="287">
        <v>540</v>
      </c>
      <c r="E18" s="287"/>
      <c r="F18" s="287"/>
      <c r="G18" s="287">
        <v>630</v>
      </c>
      <c r="H18" s="287"/>
      <c r="I18" s="287"/>
      <c r="J18" s="287"/>
      <c r="K18" s="287">
        <v>110</v>
      </c>
      <c r="L18" s="287"/>
      <c r="M18" s="287"/>
      <c r="N18" s="287"/>
      <c r="O18" s="287"/>
      <c r="P18" s="287"/>
      <c r="Q18" s="287"/>
      <c r="R18" s="287"/>
      <c r="S18" s="287"/>
      <c r="T18" s="287"/>
      <c r="U18" s="287"/>
    </row>
    <row r="19" spans="1:21" ht="15.75">
      <c r="A19" s="293" t="s">
        <v>16</v>
      </c>
      <c r="B19" s="294">
        <f>SUM(B14:B18)</f>
        <v>0</v>
      </c>
      <c r="C19" s="294">
        <f>SUM(C14:C18)</f>
        <v>186922</v>
      </c>
      <c r="D19" s="294">
        <f>SUM(D14:D18)</f>
        <v>68170</v>
      </c>
      <c r="E19" s="294"/>
      <c r="F19" s="294">
        <f>SUM(F14:F18)</f>
        <v>0</v>
      </c>
      <c r="G19" s="294">
        <f>SUM(G14:G18)</f>
        <v>11700</v>
      </c>
      <c r="H19" s="294">
        <f>SUM(H14:H18)</f>
        <v>0</v>
      </c>
      <c r="I19" s="294"/>
      <c r="J19" s="294">
        <f>SUM(J14:J18)</f>
        <v>0</v>
      </c>
      <c r="K19" s="294">
        <f>SUM(K14:K18)</f>
        <v>30900</v>
      </c>
      <c r="L19" s="294"/>
      <c r="M19" s="294">
        <f>SUM(M14:M18)</f>
        <v>0</v>
      </c>
      <c r="N19" s="294">
        <f>SUM(N14:N18)</f>
        <v>0</v>
      </c>
      <c r="O19" s="294"/>
      <c r="P19" s="294">
        <f>SUM(P14:P18)</f>
        <v>0</v>
      </c>
      <c r="Q19" s="294">
        <f>SUM(Q14:Q18)</f>
        <v>0</v>
      </c>
      <c r="R19" s="294">
        <f>SUM(R14:R18)</f>
        <v>0</v>
      </c>
      <c r="S19" s="294">
        <f>SUM(S14:S18)</f>
        <v>0</v>
      </c>
      <c r="T19" s="294">
        <f>SUM(T14:T18)</f>
        <v>0</v>
      </c>
      <c r="U19" s="294">
        <f>SUM(B19:T19)</f>
        <v>297692</v>
      </c>
    </row>
    <row r="20" spans="1:21" ht="15.75">
      <c r="A20" s="297" t="s">
        <v>17</v>
      </c>
      <c r="B20" s="298">
        <v>0</v>
      </c>
      <c r="C20" s="298">
        <v>186922</v>
      </c>
      <c r="D20" s="298">
        <v>68170</v>
      </c>
      <c r="E20" s="298"/>
      <c r="F20" s="298"/>
      <c r="G20" s="298">
        <v>11700</v>
      </c>
      <c r="H20" s="298">
        <v>0</v>
      </c>
      <c r="I20" s="298"/>
      <c r="J20" s="298"/>
      <c r="K20" s="298">
        <v>30900</v>
      </c>
      <c r="L20" s="298"/>
      <c r="M20" s="298"/>
      <c r="N20" s="298"/>
      <c r="O20" s="298"/>
      <c r="P20" s="298"/>
      <c r="Q20" s="298"/>
      <c r="R20" s="298"/>
      <c r="S20" s="298"/>
      <c r="T20" s="298"/>
      <c r="U20" s="298">
        <f>SUM(B20:T20)</f>
        <v>297692</v>
      </c>
    </row>
    <row r="21" spans="1:21" ht="15.75">
      <c r="A21" s="286">
        <v>120</v>
      </c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</row>
    <row r="22" spans="1:21" ht="15.75">
      <c r="A22" s="288">
        <v>121</v>
      </c>
      <c r="B22" s="287"/>
      <c r="C22" s="287"/>
      <c r="D22" s="287">
        <v>7630</v>
      </c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</row>
    <row r="23" spans="1:21" ht="15.75">
      <c r="A23" s="288">
        <v>122</v>
      </c>
      <c r="B23" s="287"/>
      <c r="C23" s="287"/>
      <c r="D23" s="287">
        <v>1500</v>
      </c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</row>
    <row r="24" spans="1:21" ht="15.75">
      <c r="A24" s="293" t="s">
        <v>16</v>
      </c>
      <c r="B24" s="294">
        <f>SUM(B22:B23)</f>
        <v>0</v>
      </c>
      <c r="C24" s="294">
        <f>SUM(C22:C23)</f>
        <v>0</v>
      </c>
      <c r="D24" s="294">
        <f>SUM(D22:D23)</f>
        <v>9130</v>
      </c>
      <c r="E24" s="294"/>
      <c r="F24" s="294">
        <f>SUM(F22:F23)</f>
        <v>0</v>
      </c>
      <c r="G24" s="294">
        <f>SUM(G22:G23)</f>
        <v>0</v>
      </c>
      <c r="H24" s="294">
        <f>SUM(H22:H23)</f>
        <v>0</v>
      </c>
      <c r="I24" s="294"/>
      <c r="J24" s="294">
        <f>SUM(J22:J23)</f>
        <v>0</v>
      </c>
      <c r="K24" s="294">
        <f>SUM(K22:K23)</f>
        <v>0</v>
      </c>
      <c r="L24" s="294"/>
      <c r="M24" s="294">
        <f>SUM(M22:M23)</f>
        <v>0</v>
      </c>
      <c r="N24" s="294">
        <f>SUM(N22:N23)</f>
        <v>0</v>
      </c>
      <c r="O24" s="294"/>
      <c r="P24" s="294">
        <f>SUM(P22:P23)</f>
        <v>0</v>
      </c>
      <c r="Q24" s="294">
        <f>SUM(Q22:Q23)</f>
        <v>0</v>
      </c>
      <c r="R24" s="294">
        <f>SUM(R22:R23)</f>
        <v>0</v>
      </c>
      <c r="S24" s="294">
        <f>SUM(S22:S23)</f>
        <v>0</v>
      </c>
      <c r="T24" s="294">
        <f>SUM(T22:T23)</f>
        <v>0</v>
      </c>
      <c r="U24" s="294">
        <f>SUM(B24:T24)</f>
        <v>9130</v>
      </c>
    </row>
    <row r="25" spans="1:21" ht="15.75">
      <c r="A25" s="297" t="s">
        <v>17</v>
      </c>
      <c r="B25" s="298"/>
      <c r="C25" s="298"/>
      <c r="D25" s="298">
        <v>9130</v>
      </c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>
        <f>SUM(B25:T25)</f>
        <v>9130</v>
      </c>
    </row>
    <row r="26" spans="1:21" ht="15.75">
      <c r="A26" s="286">
        <v>130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</row>
    <row r="27" spans="1:21" ht="15.75">
      <c r="A27" s="288">
        <v>131</v>
      </c>
      <c r="B27" s="287"/>
      <c r="C27" s="287">
        <v>25450</v>
      </c>
      <c r="D27" s="287">
        <v>21010</v>
      </c>
      <c r="E27" s="287"/>
      <c r="F27" s="287"/>
      <c r="G27" s="287"/>
      <c r="H27" s="287"/>
      <c r="I27" s="287"/>
      <c r="J27" s="287"/>
      <c r="K27" s="287">
        <v>14480</v>
      </c>
      <c r="L27" s="287"/>
      <c r="M27" s="287"/>
      <c r="N27" s="287"/>
      <c r="O27" s="287"/>
      <c r="P27" s="287"/>
      <c r="Q27" s="287"/>
      <c r="R27" s="287"/>
      <c r="S27" s="287"/>
      <c r="T27" s="287"/>
      <c r="U27" s="287"/>
    </row>
    <row r="28" spans="1:21" ht="15.75">
      <c r="A28" s="288">
        <v>132</v>
      </c>
      <c r="B28" s="287"/>
      <c r="C28" s="287">
        <v>6170</v>
      </c>
      <c r="D28" s="287">
        <v>4930</v>
      </c>
      <c r="E28" s="287"/>
      <c r="F28" s="287"/>
      <c r="G28" s="287"/>
      <c r="H28" s="287"/>
      <c r="I28" s="287"/>
      <c r="J28" s="287"/>
      <c r="K28" s="287">
        <v>3170</v>
      </c>
      <c r="L28" s="287"/>
      <c r="M28" s="287"/>
      <c r="N28" s="287"/>
      <c r="O28" s="287"/>
      <c r="P28" s="287"/>
      <c r="Q28" s="287"/>
      <c r="R28" s="287"/>
      <c r="S28" s="287"/>
      <c r="T28" s="287"/>
      <c r="U28" s="287"/>
    </row>
    <row r="29" spans="1:21" ht="15.75">
      <c r="A29" s="293" t="s">
        <v>16</v>
      </c>
      <c r="B29" s="294">
        <f>SUM(B27:B28)</f>
        <v>0</v>
      </c>
      <c r="C29" s="294">
        <f>SUM(C27:C28)</f>
        <v>31620</v>
      </c>
      <c r="D29" s="294">
        <f>SUM(D27:D28)</f>
        <v>25940</v>
      </c>
      <c r="E29" s="294"/>
      <c r="F29" s="294">
        <f>SUM(F27:F28)</f>
        <v>0</v>
      </c>
      <c r="G29" s="294">
        <f>SUM(G27:G28)</f>
        <v>0</v>
      </c>
      <c r="H29" s="294">
        <f>SUM(H27:H28)</f>
        <v>0</v>
      </c>
      <c r="I29" s="294"/>
      <c r="J29" s="294">
        <f>SUM(J27:J28)</f>
        <v>0</v>
      </c>
      <c r="K29" s="294">
        <f>SUM(K27:K28)</f>
        <v>17650</v>
      </c>
      <c r="L29" s="294"/>
      <c r="M29" s="294">
        <f>SUM(M27:M28)</f>
        <v>0</v>
      </c>
      <c r="N29" s="294">
        <f>SUM(N27:N28)</f>
        <v>0</v>
      </c>
      <c r="O29" s="294"/>
      <c r="P29" s="294">
        <f>SUM(P27:P28)</f>
        <v>0</v>
      </c>
      <c r="Q29" s="294">
        <f>SUM(Q27:Q28)</f>
        <v>0</v>
      </c>
      <c r="R29" s="294">
        <f>SUM(R27:R28)</f>
        <v>0</v>
      </c>
      <c r="S29" s="294">
        <f>SUM(S27:S28)</f>
        <v>0</v>
      </c>
      <c r="T29" s="294">
        <f>SUM(T27:T28)</f>
        <v>0</v>
      </c>
      <c r="U29" s="294">
        <f>SUM(B29:T29)</f>
        <v>75210</v>
      </c>
    </row>
    <row r="30" spans="1:21" ht="15.75">
      <c r="A30" s="297" t="s">
        <v>17</v>
      </c>
      <c r="B30" s="298">
        <v>0</v>
      </c>
      <c r="C30" s="298">
        <v>31620</v>
      </c>
      <c r="D30" s="298">
        <v>25940</v>
      </c>
      <c r="E30" s="298"/>
      <c r="F30" s="298"/>
      <c r="G30" s="298"/>
      <c r="H30" s="298"/>
      <c r="I30" s="298"/>
      <c r="J30" s="298"/>
      <c r="K30" s="298">
        <v>17650</v>
      </c>
      <c r="L30" s="298"/>
      <c r="M30" s="298"/>
      <c r="N30" s="298"/>
      <c r="O30" s="298"/>
      <c r="P30" s="298"/>
      <c r="Q30" s="298"/>
      <c r="R30" s="298"/>
      <c r="S30" s="298"/>
      <c r="T30" s="298"/>
      <c r="U30" s="298">
        <f>SUM(B30:T30)</f>
        <v>75210</v>
      </c>
    </row>
    <row r="31" spans="1:21" ht="15.75">
      <c r="A31" s="286">
        <v>200</v>
      </c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</row>
    <row r="32" spans="1:21" ht="15.75">
      <c r="A32" s="288">
        <v>201</v>
      </c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</row>
    <row r="33" spans="1:21" ht="15.75">
      <c r="A33" s="288">
        <v>203</v>
      </c>
      <c r="B33" s="287"/>
      <c r="C33" s="287">
        <v>143510</v>
      </c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</row>
    <row r="34" spans="1:21" ht="15.75">
      <c r="A34" s="288">
        <v>204</v>
      </c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</row>
    <row r="35" spans="1:21" ht="15.75">
      <c r="A35" s="288">
        <v>205</v>
      </c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</row>
    <row r="36" spans="1:21" ht="15.75">
      <c r="A36" s="288">
        <v>206</v>
      </c>
      <c r="B36" s="287"/>
      <c r="C36" s="287">
        <v>1600</v>
      </c>
      <c r="D36" s="287">
        <v>1600</v>
      </c>
      <c r="E36" s="287"/>
      <c r="F36" s="287"/>
      <c r="G36" s="287">
        <v>1200</v>
      </c>
      <c r="H36" s="287"/>
      <c r="I36" s="287"/>
      <c r="J36" s="287"/>
      <c r="K36" s="287">
        <v>1600</v>
      </c>
      <c r="L36" s="287"/>
      <c r="M36" s="287"/>
      <c r="N36" s="287"/>
      <c r="O36" s="287"/>
      <c r="P36" s="287"/>
      <c r="Q36" s="287"/>
      <c r="R36" s="287"/>
      <c r="S36" s="287"/>
      <c r="T36" s="287"/>
      <c r="U36" s="287"/>
    </row>
    <row r="37" spans="1:21" ht="15.75">
      <c r="A37" s="288">
        <v>207</v>
      </c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</row>
    <row r="38" spans="1:21" ht="15.75">
      <c r="A38" s="288">
        <v>208</v>
      </c>
      <c r="B38" s="287"/>
      <c r="C38" s="287">
        <v>3633</v>
      </c>
      <c r="D38" s="287">
        <v>205</v>
      </c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</row>
    <row r="39" spans="1:21" ht="15.75">
      <c r="A39" s="288">
        <v>211</v>
      </c>
      <c r="B39" s="287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</row>
    <row r="40" spans="1:21" ht="15.75">
      <c r="A40" s="293" t="s">
        <v>16</v>
      </c>
      <c r="B40" s="294">
        <f aca="true" t="shared" si="1" ref="B40:T40">SUM(B32:B39)</f>
        <v>0</v>
      </c>
      <c r="C40" s="294">
        <f t="shared" si="1"/>
        <v>148743</v>
      </c>
      <c r="D40" s="294">
        <f t="shared" si="1"/>
        <v>1805</v>
      </c>
      <c r="E40" s="294">
        <f t="shared" si="1"/>
        <v>0</v>
      </c>
      <c r="F40" s="294">
        <f t="shared" si="1"/>
        <v>0</v>
      </c>
      <c r="G40" s="294">
        <f t="shared" si="1"/>
        <v>1200</v>
      </c>
      <c r="H40" s="294">
        <f t="shared" si="1"/>
        <v>0</v>
      </c>
      <c r="I40" s="294">
        <f t="shared" si="1"/>
        <v>0</v>
      </c>
      <c r="J40" s="294">
        <f t="shared" si="1"/>
        <v>0</v>
      </c>
      <c r="K40" s="294">
        <f t="shared" si="1"/>
        <v>1600</v>
      </c>
      <c r="L40" s="294">
        <f t="shared" si="1"/>
        <v>0</v>
      </c>
      <c r="M40" s="294">
        <f t="shared" si="1"/>
        <v>0</v>
      </c>
      <c r="N40" s="294">
        <f t="shared" si="1"/>
        <v>0</v>
      </c>
      <c r="O40" s="294">
        <f t="shared" si="1"/>
        <v>0</v>
      </c>
      <c r="P40" s="294">
        <f t="shared" si="1"/>
        <v>0</v>
      </c>
      <c r="Q40" s="294">
        <f t="shared" si="1"/>
        <v>0</v>
      </c>
      <c r="R40" s="294">
        <f t="shared" si="1"/>
        <v>0</v>
      </c>
      <c r="S40" s="294">
        <f t="shared" si="1"/>
        <v>0</v>
      </c>
      <c r="T40" s="294">
        <f t="shared" si="1"/>
        <v>0</v>
      </c>
      <c r="U40" s="294">
        <f>SUM(B40:T40)</f>
        <v>153348</v>
      </c>
    </row>
    <row r="41" spans="1:21" ht="15.75">
      <c r="A41" s="297" t="s">
        <v>17</v>
      </c>
      <c r="B41" s="298"/>
      <c r="C41" s="298">
        <v>148743</v>
      </c>
      <c r="D41" s="298">
        <v>1805</v>
      </c>
      <c r="E41" s="298"/>
      <c r="F41" s="298"/>
      <c r="G41" s="298">
        <v>1200</v>
      </c>
      <c r="H41" s="298"/>
      <c r="I41" s="298"/>
      <c r="J41" s="298"/>
      <c r="K41" s="298">
        <v>1600</v>
      </c>
      <c r="L41" s="298"/>
      <c r="M41" s="298"/>
      <c r="N41" s="298">
        <v>0</v>
      </c>
      <c r="O41" s="298"/>
      <c r="P41" s="298"/>
      <c r="Q41" s="298"/>
      <c r="R41" s="298"/>
      <c r="S41" s="298"/>
      <c r="T41" s="298"/>
      <c r="U41" s="298">
        <f>SUM(B41:T41)</f>
        <v>153348</v>
      </c>
    </row>
    <row r="42" spans="1:21" ht="15.75">
      <c r="A42" s="286">
        <v>250</v>
      </c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</row>
    <row r="43" spans="1:21" ht="15.75">
      <c r="A43" s="288">
        <v>251</v>
      </c>
      <c r="B43" s="287"/>
      <c r="C43" s="287"/>
      <c r="D43" s="287"/>
      <c r="E43" s="287"/>
      <c r="F43" s="287"/>
      <c r="G43" s="287"/>
      <c r="H43" s="287">
        <v>0</v>
      </c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</row>
    <row r="44" spans="1:21" ht="15.75">
      <c r="A44" s="288">
        <v>252</v>
      </c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</row>
    <row r="45" spans="1:21" ht="15.75">
      <c r="A45" s="288">
        <v>253</v>
      </c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</row>
    <row r="46" spans="1:21" ht="15.75">
      <c r="A46" s="288">
        <v>254</v>
      </c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>
        <v>0</v>
      </c>
      <c r="U46" s="287"/>
    </row>
    <row r="47" spans="1:21" ht="15.75">
      <c r="A47" s="288">
        <v>255</v>
      </c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 t="s">
        <v>362</v>
      </c>
      <c r="T47" s="287"/>
      <c r="U47" s="287"/>
    </row>
    <row r="48" spans="1:21" ht="15.75">
      <c r="A48" s="293" t="s">
        <v>16</v>
      </c>
      <c r="B48" s="294">
        <f aca="true" t="shared" si="2" ref="B48:T48">SUM(B43:B47)</f>
        <v>0</v>
      </c>
      <c r="C48" s="294">
        <f t="shared" si="2"/>
        <v>0</v>
      </c>
      <c r="D48" s="294">
        <f t="shared" si="2"/>
        <v>0</v>
      </c>
      <c r="E48" s="294">
        <f t="shared" si="2"/>
        <v>0</v>
      </c>
      <c r="F48" s="294">
        <f t="shared" si="2"/>
        <v>0</v>
      </c>
      <c r="G48" s="294">
        <f t="shared" si="2"/>
        <v>0</v>
      </c>
      <c r="H48" s="294">
        <f t="shared" si="2"/>
        <v>0</v>
      </c>
      <c r="I48" s="294">
        <f t="shared" si="2"/>
        <v>0</v>
      </c>
      <c r="J48" s="294">
        <f t="shared" si="2"/>
        <v>0</v>
      </c>
      <c r="K48" s="294">
        <f t="shared" si="2"/>
        <v>0</v>
      </c>
      <c r="L48" s="294">
        <f t="shared" si="2"/>
        <v>0</v>
      </c>
      <c r="M48" s="294">
        <f t="shared" si="2"/>
        <v>0</v>
      </c>
      <c r="N48" s="294">
        <f t="shared" si="2"/>
        <v>0</v>
      </c>
      <c r="O48" s="294">
        <f t="shared" si="2"/>
        <v>0</v>
      </c>
      <c r="P48" s="294">
        <f t="shared" si="2"/>
        <v>0</v>
      </c>
      <c r="Q48" s="294">
        <f t="shared" si="2"/>
        <v>0</v>
      </c>
      <c r="R48" s="294">
        <f t="shared" si="2"/>
        <v>0</v>
      </c>
      <c r="S48" s="294">
        <f t="shared" si="2"/>
        <v>0</v>
      </c>
      <c r="T48" s="294">
        <f t="shared" si="2"/>
        <v>0</v>
      </c>
      <c r="U48" s="294">
        <f>SUM(B48:T48)</f>
        <v>0</v>
      </c>
    </row>
    <row r="49" spans="1:23" ht="15.75">
      <c r="A49" s="297" t="s">
        <v>17</v>
      </c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>
        <f>SUM(B49:T49)</f>
        <v>0</v>
      </c>
      <c r="W49" s="277">
        <v>1237379.84</v>
      </c>
    </row>
    <row r="50" spans="1:23" ht="15.75">
      <c r="A50" s="286">
        <v>270</v>
      </c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W50" s="277">
        <f>U49-W49</f>
        <v>-1237379.84</v>
      </c>
    </row>
    <row r="51" spans="1:21" ht="15.75">
      <c r="A51" s="288">
        <v>271</v>
      </c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</row>
    <row r="52" spans="1:21" ht="15.75">
      <c r="A52" s="288">
        <v>272</v>
      </c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</row>
    <row r="53" spans="1:21" ht="15.75">
      <c r="A53" s="288">
        <v>273</v>
      </c>
      <c r="B53" s="287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</row>
    <row r="54" spans="1:21" ht="15.75">
      <c r="A54" s="288">
        <v>274</v>
      </c>
      <c r="B54" s="287"/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</row>
    <row r="55" spans="1:21" ht="15.75">
      <c r="A55" s="288">
        <v>275</v>
      </c>
      <c r="B55" s="287"/>
      <c r="C55" s="287"/>
      <c r="D55" s="287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</row>
    <row r="56" spans="1:21" ht="15.75">
      <c r="A56" s="288">
        <v>276</v>
      </c>
      <c r="B56" s="287"/>
      <c r="C56" s="287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</row>
    <row r="57" spans="1:21" ht="15.75">
      <c r="A57" s="288">
        <v>277</v>
      </c>
      <c r="B57" s="287"/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</row>
    <row r="58" spans="1:21" ht="15.75">
      <c r="A58" s="288">
        <v>278</v>
      </c>
      <c r="B58" s="287"/>
      <c r="C58" s="287"/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</row>
    <row r="59" spans="1:21" ht="15.75">
      <c r="A59" s="288">
        <v>279</v>
      </c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</row>
    <row r="60" spans="1:21" ht="15.75">
      <c r="A60" s="288">
        <v>281</v>
      </c>
      <c r="B60" s="287"/>
      <c r="C60" s="287"/>
      <c r="D60" s="287"/>
      <c r="E60" s="287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</row>
    <row r="61" spans="1:21" ht="15.75">
      <c r="A61" s="288">
        <v>282</v>
      </c>
      <c r="B61" s="287"/>
      <c r="C61" s="287"/>
      <c r="D61" s="287"/>
      <c r="E61" s="287"/>
      <c r="F61" s="287"/>
      <c r="G61" s="287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</row>
    <row r="62" spans="1:21" ht="15.75">
      <c r="A62" s="288">
        <v>283</v>
      </c>
      <c r="B62" s="287"/>
      <c r="C62" s="287"/>
      <c r="D62" s="287"/>
      <c r="E62" s="287"/>
      <c r="F62" s="287"/>
      <c r="G62" s="287"/>
      <c r="H62" s="287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</row>
    <row r="63" spans="1:21" ht="15.75">
      <c r="A63" s="288">
        <v>284</v>
      </c>
      <c r="B63" s="287"/>
      <c r="C63" s="287"/>
      <c r="D63" s="287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</row>
    <row r="64" spans="1:21" ht="15.75">
      <c r="A64" s="293" t="s">
        <v>16</v>
      </c>
      <c r="B64" s="294">
        <f aca="true" t="shared" si="3" ref="B64:R64">SUM(B51:B63)</f>
        <v>0</v>
      </c>
      <c r="C64" s="294">
        <f t="shared" si="3"/>
        <v>0</v>
      </c>
      <c r="D64" s="294">
        <f t="shared" si="3"/>
        <v>0</v>
      </c>
      <c r="E64" s="294">
        <f t="shared" si="3"/>
        <v>0</v>
      </c>
      <c r="F64" s="294">
        <f t="shared" si="3"/>
        <v>0</v>
      </c>
      <c r="G64" s="294">
        <f t="shared" si="3"/>
        <v>0</v>
      </c>
      <c r="H64" s="294">
        <f t="shared" si="3"/>
        <v>0</v>
      </c>
      <c r="I64" s="294">
        <f t="shared" si="3"/>
        <v>0</v>
      </c>
      <c r="J64" s="294">
        <f t="shared" si="3"/>
        <v>0</v>
      </c>
      <c r="K64" s="294">
        <f t="shared" si="3"/>
        <v>0</v>
      </c>
      <c r="L64" s="294">
        <f t="shared" si="3"/>
        <v>0</v>
      </c>
      <c r="M64" s="294">
        <f t="shared" si="3"/>
        <v>0</v>
      </c>
      <c r="N64" s="294">
        <f t="shared" si="3"/>
        <v>0</v>
      </c>
      <c r="O64" s="294">
        <f t="shared" si="3"/>
        <v>0</v>
      </c>
      <c r="P64" s="294">
        <f t="shared" si="3"/>
        <v>0</v>
      </c>
      <c r="Q64" s="294">
        <f t="shared" si="3"/>
        <v>0</v>
      </c>
      <c r="R64" s="294">
        <f t="shared" si="3"/>
        <v>0</v>
      </c>
      <c r="S64" s="294">
        <f>SUM(S51:S62)</f>
        <v>0</v>
      </c>
      <c r="T64" s="294">
        <f>SUM(T51:T62)</f>
        <v>0</v>
      </c>
      <c r="U64" s="294">
        <f>SUM(B64:T64)</f>
        <v>0</v>
      </c>
    </row>
    <row r="65" spans="1:23" ht="15.75">
      <c r="A65" s="297" t="s">
        <v>17</v>
      </c>
      <c r="B65" s="298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298">
        <f>SUM(B65:T65)</f>
        <v>0</v>
      </c>
      <c r="W65" s="277">
        <v>529881.65</v>
      </c>
    </row>
    <row r="66" spans="1:23" ht="15.75">
      <c r="A66" s="286">
        <v>300</v>
      </c>
      <c r="B66" s="287"/>
      <c r="C66" s="287"/>
      <c r="D66" s="287"/>
      <c r="E66" s="287"/>
      <c r="F66" s="287"/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W66" s="277">
        <f>U65-W65</f>
        <v>-529881.65</v>
      </c>
    </row>
    <row r="67" spans="1:21" ht="15.75">
      <c r="A67" s="288">
        <v>301</v>
      </c>
      <c r="B67" s="287"/>
      <c r="C67" s="287"/>
      <c r="D67" s="287"/>
      <c r="E67" s="287"/>
      <c r="F67" s="287"/>
      <c r="G67" s="287"/>
      <c r="H67" s="287"/>
      <c r="I67" s="287"/>
      <c r="J67" s="287"/>
      <c r="K67" s="287">
        <v>0</v>
      </c>
      <c r="L67" s="287"/>
      <c r="M67" s="287"/>
      <c r="N67" s="287"/>
      <c r="O67" s="287"/>
      <c r="P67" s="287"/>
      <c r="Q67" s="287"/>
      <c r="R67" s="287"/>
      <c r="S67" s="287"/>
      <c r="T67" s="287"/>
      <c r="U67" s="287"/>
    </row>
    <row r="68" spans="1:21" ht="15.75">
      <c r="A68" s="288">
        <v>302</v>
      </c>
      <c r="B68" s="287"/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</row>
    <row r="69" spans="1:21" ht="15.75">
      <c r="A69" s="288">
        <v>303</v>
      </c>
      <c r="B69" s="287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</row>
    <row r="70" spans="1:21" ht="15.75">
      <c r="A70" s="288">
        <v>304</v>
      </c>
      <c r="B70" s="287"/>
      <c r="C70" s="287"/>
      <c r="D70" s="287"/>
      <c r="E70" s="287"/>
      <c r="F70" s="287"/>
      <c r="G70" s="287"/>
      <c r="H70" s="287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</row>
    <row r="71" spans="1:21" ht="15.75">
      <c r="A71" s="288">
        <v>305</v>
      </c>
      <c r="B71" s="287"/>
      <c r="C71" s="287"/>
      <c r="D71" s="287"/>
      <c r="E71" s="287"/>
      <c r="F71" s="287"/>
      <c r="G71" s="287"/>
      <c r="H71" s="287"/>
      <c r="I71" s="287"/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</row>
    <row r="72" spans="1:21" ht="15.75">
      <c r="A72" s="293" t="s">
        <v>16</v>
      </c>
      <c r="B72" s="294">
        <f>SUM(B67:B71)</f>
        <v>0</v>
      </c>
      <c r="C72" s="294">
        <f>SUM(C67:C71)</f>
        <v>0</v>
      </c>
      <c r="D72" s="294">
        <f>SUM(D67:D71)</f>
        <v>0</v>
      </c>
      <c r="E72" s="294"/>
      <c r="F72" s="294">
        <f>SUM(F67:F71)</f>
        <v>0</v>
      </c>
      <c r="G72" s="294">
        <f>SUM(G67:G71)</f>
        <v>0</v>
      </c>
      <c r="H72" s="294">
        <f>SUM(H67:H71)</f>
        <v>0</v>
      </c>
      <c r="I72" s="294"/>
      <c r="J72" s="294">
        <f>SUM(J67:J71)</f>
        <v>0</v>
      </c>
      <c r="K72" s="294">
        <f>SUM(K67:K71)</f>
        <v>0</v>
      </c>
      <c r="L72" s="294"/>
      <c r="M72" s="294">
        <f>SUM(M67:M71)</f>
        <v>0</v>
      </c>
      <c r="N72" s="294">
        <f>SUM(N67:N71)</f>
        <v>0</v>
      </c>
      <c r="O72" s="294"/>
      <c r="P72" s="294">
        <f>SUM(P67:P71)</f>
        <v>0</v>
      </c>
      <c r="Q72" s="294">
        <f>SUM(Q67:Q71)</f>
        <v>0</v>
      </c>
      <c r="R72" s="294">
        <f>SUM(R67:R71)</f>
        <v>0</v>
      </c>
      <c r="S72" s="294">
        <f>SUM(S67:S71)</f>
        <v>0</v>
      </c>
      <c r="T72" s="294">
        <f>SUM(T67:T71)</f>
        <v>0</v>
      </c>
      <c r="U72" s="294">
        <f>SUM(B72:T72)</f>
        <v>0</v>
      </c>
    </row>
    <row r="73" spans="1:23" ht="15.75">
      <c r="A73" s="297" t="s">
        <v>17</v>
      </c>
      <c r="B73" s="298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298"/>
      <c r="T73" s="298"/>
      <c r="U73" s="298">
        <f>SUM(A73:T73)</f>
        <v>0</v>
      </c>
      <c r="W73" s="277">
        <v>102881.85</v>
      </c>
    </row>
    <row r="74" spans="1:23" ht="15.75">
      <c r="A74" s="286">
        <v>400</v>
      </c>
      <c r="B74" s="287"/>
      <c r="C74" s="287"/>
      <c r="D74" s="287"/>
      <c r="E74" s="287"/>
      <c r="F74" s="287"/>
      <c r="G74" s="287"/>
      <c r="H74" s="287"/>
      <c r="I74" s="287"/>
      <c r="J74" s="287"/>
      <c r="K74" s="287"/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W74" s="277">
        <f>W73-U73</f>
        <v>102881.85</v>
      </c>
    </row>
    <row r="75" spans="1:21" ht="15.75">
      <c r="A75" s="288">
        <v>402</v>
      </c>
      <c r="B75" s="287"/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</row>
    <row r="76" spans="1:21" ht="15.75">
      <c r="A76" s="288">
        <v>403</v>
      </c>
      <c r="B76" s="287"/>
      <c r="C76" s="287">
        <v>3000</v>
      </c>
      <c r="D76" s="287"/>
      <c r="E76" s="287"/>
      <c r="F76" s="287"/>
      <c r="G76" s="287"/>
      <c r="H76" s="287"/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7"/>
    </row>
    <row r="77" spans="1:21" ht="15.75">
      <c r="A77" s="293" t="s">
        <v>16</v>
      </c>
      <c r="B77" s="294">
        <f>SUM(B76)</f>
        <v>0</v>
      </c>
      <c r="C77" s="294">
        <f>SUM(C76)</f>
        <v>3000</v>
      </c>
      <c r="D77" s="294">
        <f aca="true" t="shared" si="4" ref="D77:T77">SUM(D76)</f>
        <v>0</v>
      </c>
      <c r="E77" s="294">
        <f t="shared" si="4"/>
        <v>0</v>
      </c>
      <c r="F77" s="294">
        <f t="shared" si="4"/>
        <v>0</v>
      </c>
      <c r="G77" s="294">
        <f t="shared" si="4"/>
        <v>0</v>
      </c>
      <c r="H77" s="294">
        <f t="shared" si="4"/>
        <v>0</v>
      </c>
      <c r="I77" s="294">
        <f t="shared" si="4"/>
        <v>0</v>
      </c>
      <c r="J77" s="294">
        <f t="shared" si="4"/>
        <v>0</v>
      </c>
      <c r="K77" s="294">
        <f t="shared" si="4"/>
        <v>0</v>
      </c>
      <c r="L77" s="294">
        <f t="shared" si="4"/>
        <v>0</v>
      </c>
      <c r="M77" s="294">
        <f t="shared" si="4"/>
        <v>0</v>
      </c>
      <c r="N77" s="294">
        <f t="shared" si="4"/>
        <v>0</v>
      </c>
      <c r="O77" s="294">
        <f t="shared" si="4"/>
        <v>0</v>
      </c>
      <c r="P77" s="294">
        <f t="shared" si="4"/>
        <v>0</v>
      </c>
      <c r="Q77" s="294">
        <f t="shared" si="4"/>
        <v>0</v>
      </c>
      <c r="R77" s="294">
        <f t="shared" si="4"/>
        <v>0</v>
      </c>
      <c r="S77" s="294">
        <f t="shared" si="4"/>
        <v>0</v>
      </c>
      <c r="T77" s="294">
        <f t="shared" si="4"/>
        <v>0</v>
      </c>
      <c r="U77" s="294">
        <f>SUM(B77:T77)</f>
        <v>3000</v>
      </c>
    </row>
    <row r="78" spans="1:21" ht="15.75">
      <c r="A78" s="297" t="s">
        <v>17</v>
      </c>
      <c r="B78" s="298"/>
      <c r="C78" s="298">
        <v>3000</v>
      </c>
      <c r="D78" s="298"/>
      <c r="E78" s="298"/>
      <c r="F78" s="298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298"/>
      <c r="R78" s="298"/>
      <c r="S78" s="298"/>
      <c r="T78" s="298"/>
      <c r="U78" s="298">
        <f>SUM(B78:T78)</f>
        <v>3000</v>
      </c>
    </row>
    <row r="79" spans="1:21" ht="15.75">
      <c r="A79" s="286">
        <v>450</v>
      </c>
      <c r="B79" s="287"/>
      <c r="C79" s="287"/>
      <c r="D79" s="287"/>
      <c r="E79" s="287"/>
      <c r="F79" s="287"/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287"/>
      <c r="R79" s="287"/>
      <c r="S79" s="287"/>
      <c r="T79" s="287"/>
      <c r="U79" s="287"/>
    </row>
    <row r="80" spans="1:21" ht="15.75">
      <c r="A80" s="288">
        <v>451</v>
      </c>
      <c r="B80" s="287"/>
      <c r="C80" s="287"/>
      <c r="D80" s="287"/>
      <c r="E80" s="287"/>
      <c r="F80" s="287"/>
      <c r="G80" s="287"/>
      <c r="H80" s="287"/>
      <c r="I80" s="287"/>
      <c r="J80" s="287"/>
      <c r="K80" s="287"/>
      <c r="L80" s="287"/>
      <c r="M80" s="287"/>
      <c r="N80" s="287"/>
      <c r="O80" s="287"/>
      <c r="P80" s="287"/>
      <c r="Q80" s="287"/>
      <c r="R80" s="287"/>
      <c r="S80" s="287"/>
      <c r="T80" s="287"/>
      <c r="U80" s="287"/>
    </row>
    <row r="81" spans="1:21" ht="15.75">
      <c r="A81" s="288">
        <v>453</v>
      </c>
      <c r="B81" s="287"/>
      <c r="C81" s="287"/>
      <c r="D81" s="287"/>
      <c r="E81" s="287"/>
      <c r="F81" s="287"/>
      <c r="G81" s="287"/>
      <c r="H81" s="287"/>
      <c r="I81" s="287"/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7"/>
    </row>
    <row r="82" spans="1:21" ht="15.75">
      <c r="A82" s="288">
        <v>456</v>
      </c>
      <c r="B82" s="287"/>
      <c r="C82" s="287"/>
      <c r="D82" s="287"/>
      <c r="E82" s="287"/>
      <c r="F82" s="287"/>
      <c r="G82" s="287"/>
      <c r="H82" s="287"/>
      <c r="I82" s="287"/>
      <c r="J82" s="287"/>
      <c r="K82" s="287"/>
      <c r="L82" s="287"/>
      <c r="M82" s="287"/>
      <c r="N82" s="287"/>
      <c r="O82" s="287"/>
      <c r="P82" s="287"/>
      <c r="Q82" s="287"/>
      <c r="R82" s="287"/>
      <c r="S82" s="287"/>
      <c r="T82" s="287"/>
      <c r="U82" s="287"/>
    </row>
    <row r="83" spans="1:21" ht="15.75">
      <c r="A83" s="288">
        <v>459</v>
      </c>
      <c r="B83" s="287"/>
      <c r="C83" s="287"/>
      <c r="D83" s="287"/>
      <c r="E83" s="287"/>
      <c r="F83" s="287"/>
      <c r="G83" s="287"/>
      <c r="H83" s="287"/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287"/>
    </row>
    <row r="84" spans="1:21" ht="15.75">
      <c r="A84" s="288">
        <v>466</v>
      </c>
      <c r="B84" s="287"/>
      <c r="C84" s="287"/>
      <c r="D84" s="287"/>
      <c r="E84" s="287"/>
      <c r="F84" s="287"/>
      <c r="G84" s="287"/>
      <c r="H84" s="287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</row>
    <row r="85" spans="1:21" ht="15.75">
      <c r="A85" s="288">
        <v>467</v>
      </c>
      <c r="B85" s="287"/>
      <c r="C85" s="287"/>
      <c r="D85" s="287"/>
      <c r="E85" s="287"/>
      <c r="F85" s="287"/>
      <c r="G85" s="287"/>
      <c r="H85" s="287"/>
      <c r="I85" s="287"/>
      <c r="J85" s="287"/>
      <c r="K85" s="287"/>
      <c r="L85" s="287"/>
      <c r="M85" s="287"/>
      <c r="N85" s="287"/>
      <c r="O85" s="287"/>
      <c r="P85" s="287"/>
      <c r="Q85" s="287"/>
      <c r="R85" s="287"/>
      <c r="S85" s="287"/>
      <c r="T85" s="287"/>
      <c r="U85" s="287"/>
    </row>
    <row r="86" spans="1:21" ht="15.75">
      <c r="A86" s="293" t="s">
        <v>16</v>
      </c>
      <c r="B86" s="294">
        <f>SUM(B80:B85)</f>
        <v>0</v>
      </c>
      <c r="C86" s="294">
        <f>SUM(C80:C85)</f>
        <v>0</v>
      </c>
      <c r="D86" s="294">
        <f>SUM(D80:D85)</f>
        <v>0</v>
      </c>
      <c r="E86" s="294"/>
      <c r="F86" s="294">
        <f aca="true" t="shared" si="5" ref="F86:N86">SUM(F80:F85)</f>
        <v>0</v>
      </c>
      <c r="G86" s="294">
        <f t="shared" si="5"/>
        <v>0</v>
      </c>
      <c r="H86" s="294">
        <f t="shared" si="5"/>
        <v>0</v>
      </c>
      <c r="I86" s="294">
        <f t="shared" si="5"/>
        <v>0</v>
      </c>
      <c r="J86" s="294">
        <f t="shared" si="5"/>
        <v>0</v>
      </c>
      <c r="K86" s="294">
        <f t="shared" si="5"/>
        <v>0</v>
      </c>
      <c r="L86" s="294">
        <f t="shared" si="5"/>
        <v>0</v>
      </c>
      <c r="M86" s="294">
        <f t="shared" si="5"/>
        <v>0</v>
      </c>
      <c r="N86" s="294">
        <f t="shared" si="5"/>
        <v>0</v>
      </c>
      <c r="O86" s="294"/>
      <c r="P86" s="294">
        <f>SUM(P80:P85)</f>
        <v>0</v>
      </c>
      <c r="Q86" s="294">
        <f>SUM(Q80:Q85)</f>
        <v>0</v>
      </c>
      <c r="R86" s="294">
        <f>SUM(R80:R85)</f>
        <v>0</v>
      </c>
      <c r="S86" s="294">
        <f>SUM(S80:S85)</f>
        <v>0</v>
      </c>
      <c r="T86" s="294">
        <f>SUM(T80:T85)</f>
        <v>0</v>
      </c>
      <c r="U86" s="294">
        <f>SUM(B86:T86)</f>
        <v>0</v>
      </c>
    </row>
    <row r="87" spans="1:21" ht="15.75">
      <c r="A87" s="297" t="s">
        <v>17</v>
      </c>
      <c r="B87" s="298"/>
      <c r="C87" s="298"/>
      <c r="D87" s="298"/>
      <c r="E87" s="298"/>
      <c r="F87" s="298"/>
      <c r="G87" s="298"/>
      <c r="H87" s="298"/>
      <c r="I87" s="298"/>
      <c r="J87" s="298"/>
      <c r="K87" s="298"/>
      <c r="L87" s="298"/>
      <c r="M87" s="298"/>
      <c r="N87" s="298"/>
      <c r="O87" s="298"/>
      <c r="P87" s="298"/>
      <c r="Q87" s="298"/>
      <c r="R87" s="298"/>
      <c r="S87" s="298"/>
      <c r="T87" s="298"/>
      <c r="U87" s="298">
        <f>SUM(B87:T87)</f>
        <v>0</v>
      </c>
    </row>
    <row r="88" spans="1:21" ht="15.75">
      <c r="A88" s="286">
        <v>500</v>
      </c>
      <c r="B88" s="287"/>
      <c r="C88" s="287"/>
      <c r="D88" s="287"/>
      <c r="E88" s="287"/>
      <c r="F88" s="287"/>
      <c r="G88" s="287"/>
      <c r="H88" s="287"/>
      <c r="I88" s="287"/>
      <c r="J88" s="287"/>
      <c r="K88" s="287"/>
      <c r="L88" s="287"/>
      <c r="M88" s="287"/>
      <c r="N88" s="287"/>
      <c r="O88" s="287"/>
      <c r="P88" s="287"/>
      <c r="Q88" s="287"/>
      <c r="R88" s="287"/>
      <c r="S88" s="287"/>
      <c r="T88" s="287"/>
      <c r="U88" s="287"/>
    </row>
    <row r="89" spans="1:21" ht="15.75">
      <c r="A89" s="288">
        <v>508</v>
      </c>
      <c r="B89" s="287"/>
      <c r="C89" s="287"/>
      <c r="D89" s="287"/>
      <c r="E89" s="287"/>
      <c r="F89" s="287"/>
      <c r="G89" s="287"/>
      <c r="H89" s="287"/>
      <c r="I89" s="287"/>
      <c r="J89" s="287"/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</row>
    <row r="90" spans="1:21" ht="15.75">
      <c r="A90" s="288">
        <v>509</v>
      </c>
      <c r="B90" s="287"/>
      <c r="C90" s="287"/>
      <c r="D90" s="287"/>
      <c r="E90" s="287"/>
      <c r="F90" s="287"/>
      <c r="G90" s="287"/>
      <c r="H90" s="287"/>
      <c r="I90" s="287"/>
      <c r="J90" s="287"/>
      <c r="K90" s="287"/>
      <c r="L90" s="287"/>
      <c r="M90" s="287"/>
      <c r="N90" s="287"/>
      <c r="O90" s="287"/>
      <c r="P90" s="287"/>
      <c r="Q90" s="287"/>
      <c r="R90" s="287"/>
      <c r="S90" s="287"/>
      <c r="T90" s="287"/>
      <c r="U90" s="287"/>
    </row>
    <row r="91" spans="1:21" ht="15.75">
      <c r="A91" s="288">
        <v>513</v>
      </c>
      <c r="B91" s="287"/>
      <c r="C91" s="287"/>
      <c r="D91" s="287"/>
      <c r="E91" s="287"/>
      <c r="F91" s="287"/>
      <c r="G91" s="287"/>
      <c r="H91" s="287"/>
      <c r="I91" s="287"/>
      <c r="J91" s="287"/>
      <c r="K91" s="287"/>
      <c r="L91" s="287"/>
      <c r="M91" s="287"/>
      <c r="N91" s="287"/>
      <c r="O91" s="287"/>
      <c r="P91" s="287"/>
      <c r="Q91" s="287"/>
      <c r="R91" s="287"/>
      <c r="S91" s="287"/>
      <c r="T91" s="287"/>
      <c r="U91" s="287"/>
    </row>
    <row r="92" spans="1:21" ht="15.75">
      <c r="A92" s="288">
        <v>516</v>
      </c>
      <c r="B92" s="287"/>
      <c r="C92" s="287"/>
      <c r="D92" s="287"/>
      <c r="E92" s="287"/>
      <c r="F92" s="287"/>
      <c r="G92" s="287"/>
      <c r="H92" s="287"/>
      <c r="I92" s="287"/>
      <c r="J92" s="287"/>
      <c r="K92" s="287"/>
      <c r="L92" s="287"/>
      <c r="M92" s="287"/>
      <c r="N92" s="287"/>
      <c r="O92" s="287"/>
      <c r="P92" s="287"/>
      <c r="Q92" s="287"/>
      <c r="R92" s="287"/>
      <c r="S92" s="287"/>
      <c r="T92" s="287"/>
      <c r="U92" s="287"/>
    </row>
    <row r="93" spans="1:21" ht="15.75">
      <c r="A93" s="288">
        <v>518</v>
      </c>
      <c r="B93" s="287"/>
      <c r="C93" s="287"/>
      <c r="D93" s="287"/>
      <c r="E93" s="287"/>
      <c r="F93" s="287"/>
      <c r="G93" s="287"/>
      <c r="H93" s="287"/>
      <c r="I93" s="287"/>
      <c r="J93" s="287"/>
      <c r="K93" s="287"/>
      <c r="L93" s="287"/>
      <c r="M93" s="287"/>
      <c r="N93" s="287"/>
      <c r="O93" s="287"/>
      <c r="P93" s="287"/>
      <c r="Q93" s="287"/>
      <c r="R93" s="287"/>
      <c r="S93" s="287"/>
      <c r="T93" s="287"/>
      <c r="U93" s="287"/>
    </row>
    <row r="94" spans="1:21" ht="15.75">
      <c r="A94" s="288">
        <v>519</v>
      </c>
      <c r="B94" s="287"/>
      <c r="C94" s="287"/>
      <c r="D94" s="287"/>
      <c r="E94" s="287"/>
      <c r="F94" s="287"/>
      <c r="G94" s="287"/>
      <c r="H94" s="287"/>
      <c r="I94" s="287"/>
      <c r="J94" s="287"/>
      <c r="K94" s="287"/>
      <c r="L94" s="287" t="s">
        <v>12</v>
      </c>
      <c r="M94" s="287"/>
      <c r="N94" s="287"/>
      <c r="O94" s="287"/>
      <c r="P94" s="287"/>
      <c r="Q94" s="287"/>
      <c r="R94" s="287"/>
      <c r="S94" s="287"/>
      <c r="T94" s="287"/>
      <c r="U94" s="287"/>
    </row>
    <row r="95" spans="1:21" ht="15.75">
      <c r="A95" s="293" t="s">
        <v>16</v>
      </c>
      <c r="B95" s="294">
        <f>SUM(B89:B94)</f>
        <v>0</v>
      </c>
      <c r="C95" s="294">
        <f>SUM(C89:C94)</f>
        <v>0</v>
      </c>
      <c r="D95" s="294">
        <f>SUM(D89:D94)</f>
        <v>0</v>
      </c>
      <c r="E95" s="294"/>
      <c r="F95" s="294">
        <f aca="true" t="shared" si="6" ref="F95:T95">SUM(F89:F94)</f>
        <v>0</v>
      </c>
      <c r="G95" s="294">
        <f t="shared" si="6"/>
        <v>0</v>
      </c>
      <c r="H95" s="294">
        <f t="shared" si="6"/>
        <v>0</v>
      </c>
      <c r="I95" s="294">
        <f t="shared" si="6"/>
        <v>0</v>
      </c>
      <c r="J95" s="294">
        <f t="shared" si="6"/>
        <v>0</v>
      </c>
      <c r="K95" s="294">
        <f t="shared" si="6"/>
        <v>0</v>
      </c>
      <c r="L95" s="294">
        <f t="shared" si="6"/>
        <v>0</v>
      </c>
      <c r="M95" s="294">
        <f t="shared" si="6"/>
        <v>0</v>
      </c>
      <c r="N95" s="294">
        <f t="shared" si="6"/>
        <v>0</v>
      </c>
      <c r="O95" s="294">
        <f t="shared" si="6"/>
        <v>0</v>
      </c>
      <c r="P95" s="294">
        <f t="shared" si="6"/>
        <v>0</v>
      </c>
      <c r="Q95" s="294">
        <f t="shared" si="6"/>
        <v>0</v>
      </c>
      <c r="R95" s="294">
        <f t="shared" si="6"/>
        <v>0</v>
      </c>
      <c r="S95" s="294">
        <f t="shared" si="6"/>
        <v>0</v>
      </c>
      <c r="T95" s="294">
        <f t="shared" si="6"/>
        <v>0</v>
      </c>
      <c r="U95" s="294">
        <f>SUM(B95:T95)</f>
        <v>0</v>
      </c>
    </row>
    <row r="96" spans="1:21" ht="15.75">
      <c r="A96" s="297" t="s">
        <v>17</v>
      </c>
      <c r="B96" s="298">
        <v>0</v>
      </c>
      <c r="C96" s="298"/>
      <c r="D96" s="298">
        <v>0</v>
      </c>
      <c r="E96" s="298"/>
      <c r="F96" s="298">
        <v>0</v>
      </c>
      <c r="G96" s="298">
        <v>0</v>
      </c>
      <c r="H96" s="298">
        <v>0</v>
      </c>
      <c r="I96" s="298"/>
      <c r="J96" s="298">
        <v>0</v>
      </c>
      <c r="K96" s="298"/>
      <c r="L96" s="298"/>
      <c r="M96" s="298">
        <v>0</v>
      </c>
      <c r="N96" s="298">
        <v>0</v>
      </c>
      <c r="O96" s="298">
        <v>0</v>
      </c>
      <c r="P96" s="298">
        <v>0</v>
      </c>
      <c r="Q96" s="298"/>
      <c r="R96" s="298"/>
      <c r="S96" s="298"/>
      <c r="T96" s="298"/>
      <c r="U96" s="298">
        <f>SUM(B96:T96)</f>
        <v>0</v>
      </c>
    </row>
    <row r="97" spans="1:21" ht="15.75">
      <c r="A97" s="286">
        <v>550</v>
      </c>
      <c r="B97" s="287"/>
      <c r="C97" s="287"/>
      <c r="D97" s="287"/>
      <c r="E97" s="287"/>
      <c r="F97" s="287"/>
      <c r="G97" s="287"/>
      <c r="H97" s="287"/>
      <c r="I97" s="287"/>
      <c r="J97" s="287"/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</row>
    <row r="98" spans="1:21" ht="15.75">
      <c r="A98" s="288">
        <v>553</v>
      </c>
      <c r="B98" s="287"/>
      <c r="C98" s="287"/>
      <c r="D98" s="287"/>
      <c r="E98" s="287"/>
      <c r="F98" s="287"/>
      <c r="G98" s="287"/>
      <c r="H98" s="287"/>
      <c r="I98" s="287"/>
      <c r="J98" s="287"/>
      <c r="K98" s="287"/>
      <c r="L98" s="287"/>
      <c r="M98" s="287"/>
      <c r="N98" s="287"/>
      <c r="O98" s="287"/>
      <c r="P98" s="287"/>
      <c r="Q98" s="287"/>
      <c r="R98" s="287"/>
      <c r="S98" s="287"/>
      <c r="T98" s="287"/>
      <c r="U98" s="287"/>
    </row>
    <row r="99" spans="1:21" ht="15.75">
      <c r="A99" s="288">
        <v>554</v>
      </c>
      <c r="B99" s="287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</row>
    <row r="100" spans="1:21" ht="15.75">
      <c r="A100" s="293" t="s">
        <v>16</v>
      </c>
      <c r="B100" s="294">
        <f aca="true" t="shared" si="7" ref="B100:T100">SUM(B98:B99)</f>
        <v>0</v>
      </c>
      <c r="C100" s="294">
        <f t="shared" si="7"/>
        <v>0</v>
      </c>
      <c r="D100" s="294">
        <f t="shared" si="7"/>
        <v>0</v>
      </c>
      <c r="E100" s="294">
        <f t="shared" si="7"/>
        <v>0</v>
      </c>
      <c r="F100" s="294">
        <f t="shared" si="7"/>
        <v>0</v>
      </c>
      <c r="G100" s="294">
        <f t="shared" si="7"/>
        <v>0</v>
      </c>
      <c r="H100" s="294">
        <f t="shared" si="7"/>
        <v>0</v>
      </c>
      <c r="I100" s="294">
        <f t="shared" si="7"/>
        <v>0</v>
      </c>
      <c r="J100" s="294">
        <f t="shared" si="7"/>
        <v>0</v>
      </c>
      <c r="K100" s="294">
        <f t="shared" si="7"/>
        <v>0</v>
      </c>
      <c r="L100" s="294">
        <f t="shared" si="7"/>
        <v>0</v>
      </c>
      <c r="M100" s="294">
        <f t="shared" si="7"/>
        <v>0</v>
      </c>
      <c r="N100" s="294">
        <f t="shared" si="7"/>
        <v>0</v>
      </c>
      <c r="O100" s="294">
        <f t="shared" si="7"/>
        <v>0</v>
      </c>
      <c r="P100" s="294">
        <f t="shared" si="7"/>
        <v>0</v>
      </c>
      <c r="Q100" s="294">
        <f t="shared" si="7"/>
        <v>0</v>
      </c>
      <c r="R100" s="294">
        <f t="shared" si="7"/>
        <v>0</v>
      </c>
      <c r="S100" s="294">
        <f t="shared" si="7"/>
        <v>0</v>
      </c>
      <c r="T100" s="294">
        <f t="shared" si="7"/>
        <v>0</v>
      </c>
      <c r="U100" s="294">
        <f>SUM(B100:T100)</f>
        <v>0</v>
      </c>
    </row>
    <row r="101" spans="1:21" ht="15.75">
      <c r="A101" s="297" t="s">
        <v>17</v>
      </c>
      <c r="B101" s="298">
        <v>0</v>
      </c>
      <c r="C101" s="298"/>
      <c r="D101" s="298"/>
      <c r="E101" s="298"/>
      <c r="F101" s="298"/>
      <c r="G101" s="298"/>
      <c r="H101" s="298"/>
      <c r="I101" s="298"/>
      <c r="J101" s="298"/>
      <c r="K101" s="298"/>
      <c r="L101" s="298"/>
      <c r="M101" s="298">
        <v>0</v>
      </c>
      <c r="N101" s="298">
        <v>0</v>
      </c>
      <c r="O101" s="298">
        <v>0</v>
      </c>
      <c r="P101" s="298">
        <v>0</v>
      </c>
      <c r="Q101" s="298"/>
      <c r="R101" s="298"/>
      <c r="S101" s="298"/>
      <c r="T101" s="298"/>
      <c r="U101" s="298">
        <f>SUM(B101:T101)</f>
        <v>0</v>
      </c>
    </row>
    <row r="102" spans="1:21" ht="15.75">
      <c r="A102" s="295" t="s">
        <v>16</v>
      </c>
      <c r="B102" s="296">
        <f aca="true" t="shared" si="8" ref="B102:T102">B11+B19+B24+B29+B40+B48+B64+B72+B77+B86+B100+B95</f>
        <v>0</v>
      </c>
      <c r="C102" s="296">
        <f t="shared" si="8"/>
        <v>370285</v>
      </c>
      <c r="D102" s="296">
        <f t="shared" si="8"/>
        <v>105045</v>
      </c>
      <c r="E102" s="296">
        <f t="shared" si="8"/>
        <v>0</v>
      </c>
      <c r="F102" s="296">
        <f t="shared" si="8"/>
        <v>0</v>
      </c>
      <c r="G102" s="296">
        <f t="shared" si="8"/>
        <v>12900</v>
      </c>
      <c r="H102" s="296">
        <f t="shared" si="8"/>
        <v>0</v>
      </c>
      <c r="I102" s="296">
        <f t="shared" si="8"/>
        <v>0</v>
      </c>
      <c r="J102" s="296">
        <f t="shared" si="8"/>
        <v>0</v>
      </c>
      <c r="K102" s="296">
        <f t="shared" si="8"/>
        <v>50150</v>
      </c>
      <c r="L102" s="296">
        <f t="shared" si="8"/>
        <v>0</v>
      </c>
      <c r="M102" s="296">
        <f t="shared" si="8"/>
        <v>0</v>
      </c>
      <c r="N102" s="296">
        <f t="shared" si="8"/>
        <v>0</v>
      </c>
      <c r="O102" s="296">
        <f t="shared" si="8"/>
        <v>0</v>
      </c>
      <c r="P102" s="296">
        <f t="shared" si="8"/>
        <v>0</v>
      </c>
      <c r="Q102" s="296">
        <f t="shared" si="8"/>
        <v>0</v>
      </c>
      <c r="R102" s="296">
        <f t="shared" si="8"/>
        <v>0</v>
      </c>
      <c r="S102" s="296">
        <f t="shared" si="8"/>
        <v>0</v>
      </c>
      <c r="T102" s="296">
        <f t="shared" si="8"/>
        <v>0</v>
      </c>
      <c r="U102" s="294">
        <f>SUM(B102:T102)</f>
        <v>538380</v>
      </c>
    </row>
    <row r="103" spans="1:21" ht="16.5" thickBot="1">
      <c r="A103" s="299" t="s">
        <v>17</v>
      </c>
      <c r="B103" s="300">
        <f aca="true" t="shared" si="9" ref="B103:T103">B12+B20+B25+B30+B41+B49+B65+B73+B78+B87+B101+B96</f>
        <v>0</v>
      </c>
      <c r="C103" s="300">
        <f t="shared" si="9"/>
        <v>370285</v>
      </c>
      <c r="D103" s="300">
        <f t="shared" si="9"/>
        <v>105045</v>
      </c>
      <c r="E103" s="300">
        <f t="shared" si="9"/>
        <v>0</v>
      </c>
      <c r="F103" s="300">
        <f t="shared" si="9"/>
        <v>0</v>
      </c>
      <c r="G103" s="300">
        <f t="shared" si="9"/>
        <v>12900</v>
      </c>
      <c r="H103" s="300">
        <f t="shared" si="9"/>
        <v>0</v>
      </c>
      <c r="I103" s="300">
        <f t="shared" si="9"/>
        <v>0</v>
      </c>
      <c r="J103" s="300">
        <f t="shared" si="9"/>
        <v>0</v>
      </c>
      <c r="K103" s="300">
        <f t="shared" si="9"/>
        <v>50150</v>
      </c>
      <c r="L103" s="300">
        <f t="shared" si="9"/>
        <v>0</v>
      </c>
      <c r="M103" s="300">
        <f t="shared" si="9"/>
        <v>0</v>
      </c>
      <c r="N103" s="300">
        <f t="shared" si="9"/>
        <v>0</v>
      </c>
      <c r="O103" s="300">
        <f t="shared" si="9"/>
        <v>0</v>
      </c>
      <c r="P103" s="300">
        <f t="shared" si="9"/>
        <v>0</v>
      </c>
      <c r="Q103" s="300">
        <f t="shared" si="9"/>
        <v>0</v>
      </c>
      <c r="R103" s="300">
        <f t="shared" si="9"/>
        <v>0</v>
      </c>
      <c r="S103" s="300">
        <f t="shared" si="9"/>
        <v>0</v>
      </c>
      <c r="T103" s="300">
        <f t="shared" si="9"/>
        <v>0</v>
      </c>
      <c r="U103" s="300">
        <f>SUM(B103:T103)</f>
        <v>538380</v>
      </c>
    </row>
    <row r="104" spans="2:18" ht="16.5" thickTop="1">
      <c r="B104" s="289"/>
      <c r="D104" s="289"/>
      <c r="E104" s="289"/>
      <c r="F104" s="289"/>
      <c r="G104" s="289"/>
      <c r="H104" s="289"/>
      <c r="I104" s="289"/>
      <c r="J104" s="289"/>
      <c r="M104" s="289"/>
      <c r="N104" s="289"/>
      <c r="O104" s="289"/>
      <c r="P104" s="289"/>
      <c r="Q104" s="289"/>
      <c r="R104" s="289"/>
    </row>
    <row r="105" spans="2:21" ht="15.75">
      <c r="B105" s="289"/>
      <c r="D105" s="289"/>
      <c r="E105" s="289"/>
      <c r="F105" s="289"/>
      <c r="G105" s="289"/>
      <c r="H105" s="289"/>
      <c r="I105" s="289"/>
      <c r="J105" s="289"/>
      <c r="M105" s="289"/>
      <c r="N105" s="289"/>
      <c r="O105" s="289"/>
      <c r="P105" s="289"/>
      <c r="Q105" s="289"/>
      <c r="R105" s="289"/>
      <c r="U105" s="290"/>
    </row>
    <row r="106" spans="2:18" ht="15.75">
      <c r="B106" s="289"/>
      <c r="D106" s="289"/>
      <c r="E106" s="289"/>
      <c r="F106" s="289"/>
      <c r="G106" s="289"/>
      <c r="H106" s="289"/>
      <c r="I106" s="289"/>
      <c r="J106" s="289"/>
      <c r="M106" s="289"/>
      <c r="N106" s="289"/>
      <c r="O106" s="289"/>
      <c r="P106" s="289"/>
      <c r="Q106" s="289"/>
      <c r="R106" s="289"/>
    </row>
    <row r="107" spans="2:18" ht="15.75">
      <c r="B107" s="289"/>
      <c r="D107" s="289"/>
      <c r="E107" s="289"/>
      <c r="F107" s="289"/>
      <c r="G107" s="289"/>
      <c r="H107" s="289"/>
      <c r="I107" s="289"/>
      <c r="J107" s="289"/>
      <c r="M107" s="289"/>
      <c r="N107" s="289"/>
      <c r="O107" s="289"/>
      <c r="P107" s="289"/>
      <c r="Q107" s="289"/>
      <c r="R107" s="289"/>
    </row>
    <row r="109" spans="4:9" ht="15.75">
      <c r="D109" s="58"/>
      <c r="E109" s="58"/>
      <c r="G109" s="291"/>
      <c r="H109" s="291"/>
      <c r="I109" s="291"/>
    </row>
    <row r="110" spans="6:12" ht="15.75">
      <c r="F110" s="289"/>
      <c r="K110" s="292"/>
      <c r="L110" s="292"/>
    </row>
    <row r="111" ht="15.75">
      <c r="F111" s="289"/>
    </row>
    <row r="112" ht="15.75">
      <c r="F112" s="292"/>
    </row>
  </sheetData>
  <sheetProtection/>
  <mergeCells count="10">
    <mergeCell ref="A1:U1"/>
    <mergeCell ref="A2:U2"/>
    <mergeCell ref="A3:U3"/>
    <mergeCell ref="H4:I4"/>
    <mergeCell ref="N4:P4"/>
    <mergeCell ref="Q4:R4"/>
    <mergeCell ref="S4:T4"/>
    <mergeCell ref="F4:G4"/>
    <mergeCell ref="C4:D4"/>
    <mergeCell ref="K4:L4"/>
  </mergeCells>
  <printOptions/>
  <pageMargins left="0.29" right="0.2" top="0.17" bottom="0.22" header="0.3" footer="0.18"/>
  <pageSetup horizontalDpi="600" verticalDpi="6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B1:M200"/>
  <sheetViews>
    <sheetView zoomScalePageLayoutView="0" workbookViewId="0" topLeftCell="A26">
      <selection activeCell="I46" sqref="I46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13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03"/>
      <c r="E1" s="17"/>
      <c r="F1" s="5"/>
    </row>
    <row r="2" spans="2:7" ht="18" customHeight="1">
      <c r="B2" s="69" t="s">
        <v>111</v>
      </c>
      <c r="C2" s="69"/>
      <c r="D2" s="211" t="s">
        <v>112</v>
      </c>
      <c r="F2" s="212"/>
      <c r="G2" s="212"/>
    </row>
    <row r="3" spans="4:6" ht="24" customHeight="1">
      <c r="D3" s="211" t="s">
        <v>397</v>
      </c>
      <c r="E3" s="69"/>
      <c r="F3" s="69"/>
    </row>
    <row r="4" spans="2:4" ht="23.25" customHeight="1">
      <c r="B4" s="69" t="s">
        <v>50</v>
      </c>
      <c r="C4" s="69"/>
      <c r="D4" s="211" t="s">
        <v>338</v>
      </c>
    </row>
    <row r="5" spans="4:6" ht="21" customHeight="1">
      <c r="D5" s="211" t="s">
        <v>325</v>
      </c>
      <c r="E5" s="69"/>
      <c r="F5" s="69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518</v>
      </c>
      <c r="E7" s="213"/>
      <c r="F7" s="214">
        <v>19565.58</v>
      </c>
    </row>
    <row r="8" spans="2:6" ht="21.75" customHeight="1">
      <c r="B8" s="1" t="s">
        <v>51</v>
      </c>
      <c r="E8" s="22"/>
      <c r="F8" s="215"/>
    </row>
    <row r="9" spans="2:6" ht="21.75" customHeight="1">
      <c r="B9" s="215" t="s">
        <v>398</v>
      </c>
      <c r="C9" s="216" t="s">
        <v>52</v>
      </c>
      <c r="D9" s="217" t="s">
        <v>7</v>
      </c>
      <c r="E9" s="22"/>
      <c r="F9" s="215"/>
    </row>
    <row r="10" spans="2:6" ht="21" customHeight="1">
      <c r="B10" s="218"/>
      <c r="C10" s="218"/>
      <c r="E10" s="22"/>
      <c r="F10" s="219">
        <f>D10</f>
        <v>0</v>
      </c>
    </row>
    <row r="11" spans="2:6" ht="18.75">
      <c r="B11" s="1" t="s">
        <v>53</v>
      </c>
      <c r="E11" s="22"/>
      <c r="F11" s="215"/>
    </row>
    <row r="12" spans="2:6" ht="18.75">
      <c r="B12" s="216" t="s">
        <v>13</v>
      </c>
      <c r="C12" s="216" t="s">
        <v>6</v>
      </c>
      <c r="D12" s="220" t="s">
        <v>7</v>
      </c>
      <c r="E12" s="22"/>
      <c r="F12" s="215"/>
    </row>
    <row r="13" spans="2:6" ht="18.75">
      <c r="B13" s="221"/>
      <c r="C13" s="215"/>
      <c r="D13" s="222"/>
      <c r="E13" s="22"/>
      <c r="F13" s="223">
        <f>D13</f>
        <v>0</v>
      </c>
    </row>
    <row r="14" spans="2:6" ht="18.75">
      <c r="B14" s="1" t="s">
        <v>149</v>
      </c>
      <c r="E14" s="22"/>
      <c r="F14" s="223">
        <v>0</v>
      </c>
    </row>
    <row r="15" spans="2:6" ht="18.75">
      <c r="B15" s="218"/>
      <c r="E15" s="22"/>
      <c r="F15" s="223">
        <f>SUM(D15)</f>
        <v>0</v>
      </c>
    </row>
    <row r="16" spans="2:6" ht="18.75">
      <c r="B16" s="218"/>
      <c r="E16" s="22"/>
      <c r="F16" s="223">
        <f>SUM(D16)</f>
        <v>0</v>
      </c>
    </row>
    <row r="17" spans="2:6" ht="18.75">
      <c r="B17" s="218"/>
      <c r="E17" s="22"/>
      <c r="F17" s="223">
        <f>SUM(D17)</f>
        <v>0</v>
      </c>
    </row>
    <row r="18" spans="5:6" ht="18.75">
      <c r="E18" s="22"/>
      <c r="F18" s="223"/>
    </row>
    <row r="19" spans="5:6" ht="18.75">
      <c r="E19" s="22"/>
      <c r="F19" s="223"/>
    </row>
    <row r="20" spans="5:6" ht="18.75">
      <c r="E20" s="22"/>
      <c r="F20" s="223"/>
    </row>
    <row r="21" spans="5:6" ht="18.75">
      <c r="E21" s="22"/>
      <c r="F21" s="223"/>
    </row>
    <row r="22" spans="5:6" ht="18.75">
      <c r="E22" s="22"/>
      <c r="F22" s="223"/>
    </row>
    <row r="23" spans="5:6" ht="18.75">
      <c r="E23" s="22"/>
      <c r="F23" s="223"/>
    </row>
    <row r="24" spans="2:10" ht="18.75">
      <c r="B24" s="1" t="s">
        <v>128</v>
      </c>
      <c r="E24" s="22"/>
      <c r="F24" s="222"/>
      <c r="J24" s="13"/>
    </row>
    <row r="25" spans="2:6" ht="18.75">
      <c r="B25" s="1" t="s">
        <v>129</v>
      </c>
      <c r="E25" s="22"/>
      <c r="F25" s="222">
        <v>0</v>
      </c>
    </row>
    <row r="26" spans="5:10" ht="18.75">
      <c r="E26" s="22"/>
      <c r="F26" s="222">
        <v>0</v>
      </c>
      <c r="J26" s="199"/>
    </row>
    <row r="27" spans="2:6" ht="18.75">
      <c r="B27" s="1" t="s">
        <v>520</v>
      </c>
      <c r="D27" s="224"/>
      <c r="E27" s="22"/>
      <c r="F27" s="225">
        <f>F7-F15-F16-F17</f>
        <v>19565.58</v>
      </c>
    </row>
    <row r="28" spans="5:7" ht="8.25" customHeight="1">
      <c r="E28" s="66"/>
      <c r="F28" s="226"/>
      <c r="G28" s="17"/>
    </row>
    <row r="29" spans="2:6" ht="21" customHeight="1">
      <c r="B29" s="212" t="s">
        <v>54</v>
      </c>
      <c r="C29" s="212"/>
      <c r="D29" s="227"/>
      <c r="E29" s="213" t="s">
        <v>56</v>
      </c>
      <c r="F29" s="5"/>
    </row>
    <row r="30" spans="2:10" ht="18.75">
      <c r="B30" s="5" t="s">
        <v>55</v>
      </c>
      <c r="C30" s="5"/>
      <c r="D30" s="202"/>
      <c r="E30" s="22" t="s">
        <v>55</v>
      </c>
      <c r="F30" s="5"/>
      <c r="J30" s="13"/>
    </row>
    <row r="31" spans="2:10" ht="18.75">
      <c r="B31" s="5" t="s">
        <v>161</v>
      </c>
      <c r="C31" s="5"/>
      <c r="D31" s="202"/>
      <c r="E31" s="22" t="s">
        <v>454</v>
      </c>
      <c r="F31" s="5"/>
      <c r="J31" s="199"/>
    </row>
    <row r="32" spans="2:6" ht="18.75">
      <c r="B32" s="5" t="s">
        <v>157</v>
      </c>
      <c r="C32" s="5"/>
      <c r="D32" s="202"/>
      <c r="E32" s="22" t="s">
        <v>455</v>
      </c>
      <c r="F32" s="5"/>
    </row>
    <row r="33" spans="2:6" ht="18.75">
      <c r="B33" s="5" t="s">
        <v>519</v>
      </c>
      <c r="C33" s="5"/>
      <c r="D33" s="202"/>
      <c r="E33" s="22" t="str">
        <f>B33</f>
        <v>วันที่     31  ตุลาคม   2554</v>
      </c>
      <c r="F33" s="5"/>
    </row>
    <row r="34" spans="2:7" ht="18.75">
      <c r="B34" s="17"/>
      <c r="C34" s="17"/>
      <c r="D34" s="203"/>
      <c r="E34" s="66"/>
      <c r="F34" s="17"/>
      <c r="G34" s="17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muangnat.obt</cp:lastModifiedBy>
  <cp:lastPrinted>2011-11-09T04:58:45Z</cp:lastPrinted>
  <dcterms:created xsi:type="dcterms:W3CDTF">2004-02-23T07:46:31Z</dcterms:created>
  <dcterms:modified xsi:type="dcterms:W3CDTF">2011-11-09T05:00:40Z</dcterms:modified>
  <cp:category/>
  <cp:version/>
  <cp:contentType/>
  <cp:contentStatus/>
</cp:coreProperties>
</file>