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20" windowHeight="4950" tabRatio="853" firstSheet="11" activeTab="24"/>
  </bookViews>
  <sheets>
    <sheet name="ทรัพย์สิน" sheetId="1" r:id="rId1"/>
    <sheet name="หมาเหตุ 2" sheetId="2" r:id="rId2"/>
    <sheet name="ประกอบงบทรัพย์สิน" sheetId="3" r:id="rId3"/>
    <sheet name="หมายเหตคุ3" sheetId="4" r:id="rId4"/>
    <sheet name="รายจ่ายค้างจ่าย" sheetId="5" r:id="rId5"/>
    <sheet name="เงินรับฝาก" sheetId="6" r:id="rId6"/>
    <sheet name="หมายเหตุ  6" sheetId="7" r:id="rId7"/>
    <sheet name="ประกอบงบเงินสะสม" sheetId="8" r:id="rId8"/>
    <sheet name="งบกลาง" sheetId="9" r:id="rId9"/>
    <sheet name="บริหารทั่วไป" sheetId="10" r:id="rId10"/>
    <sheet name="รักษาความสงบ" sheetId="11" r:id="rId11"/>
    <sheet name="สาธารณสุข" sheetId="12" r:id="rId12"/>
    <sheet name="สังคมสงเคราะห์" sheetId="13" r:id="rId13"/>
    <sheet name="เคหะและชุมชน" sheetId="14" r:id="rId14"/>
    <sheet name="ความเข้มแข็ง" sheetId="15" r:id="rId15"/>
    <sheet name="การศึกษา" sheetId="16" r:id="rId16"/>
    <sheet name="นันทนาการ" sheetId="17" r:id="rId17"/>
    <sheet name="เกษตร" sheetId="18" r:id="rId18"/>
    <sheet name="พาณิชย์" sheetId="19" r:id="rId19"/>
    <sheet name="รวม" sheetId="20" r:id="rId20"/>
    <sheet name="เงินสะสม" sheetId="21" r:id="rId21"/>
    <sheet name="เงินกุ้" sheetId="22" r:id="rId22"/>
    <sheet name="เงินรายรับ" sheetId="23" r:id="rId23"/>
    <sheet name="รายรับและสะสม" sheetId="24" r:id="rId24"/>
    <sheet name="โอนเงิน" sheetId="25" r:id="rId25"/>
    <sheet name="Sheet1" sheetId="26" r:id="rId26"/>
  </sheets>
  <definedNames>
    <definedName name="_xlnm.Print_Area" localSheetId="15">'การศึกษา'!$A$1:$I$24</definedName>
    <definedName name="_xlnm.Print_Area" localSheetId="17">'เกษตร'!$A$1:$G$24</definedName>
    <definedName name="_xlnm.Print_Area" localSheetId="14">'ความเข้มแข็ง'!$A$1:$G$26</definedName>
    <definedName name="_xlnm.Print_Area" localSheetId="16">'นันทนาการ'!$A$1:$G$29</definedName>
    <definedName name="_xlnm.Print_Area" localSheetId="9">'บริหารทั่วไป'!$A$1:$I$29</definedName>
    <definedName name="_xlnm.Print_Area" localSheetId="18">'พาณิชย์'!$A$1:$Q$25</definedName>
    <definedName name="_xlnm.Print_Area" localSheetId="10">'รักษาความสงบ'!$A$1:$H$22</definedName>
    <definedName name="_xlnm.Print_Area" localSheetId="12">'สังคมสงเคราะห์'!$A$1:$G$26</definedName>
    <definedName name="_xlnm.Print_Area" localSheetId="11">'สาธารณสุข'!$A$1:$I$32</definedName>
  </definedNames>
  <calcPr fullCalcOnLoad="1"/>
</workbook>
</file>

<file path=xl/sharedStrings.xml><?xml version="1.0" encoding="utf-8"?>
<sst xmlns="http://schemas.openxmlformats.org/spreadsheetml/2006/main" count="1187" uniqueCount="422">
  <si>
    <t>ทรัพย์สินตามงบทรัพย์สิน</t>
  </si>
  <si>
    <t>สินทรัพย์</t>
  </si>
  <si>
    <t>หมายเหตุ</t>
  </si>
  <si>
    <t>เงินสดและเงินฝากธนาคาร</t>
  </si>
  <si>
    <t>เงินฝาก  ก.ส.อ.</t>
  </si>
  <si>
    <t>เงินฝาก  ก.ส.ท.</t>
  </si>
  <si>
    <t>ลูกหนี้เงินยืม</t>
  </si>
  <si>
    <t>รายได้จากรัฐบาลค้างรับ</t>
  </si>
  <si>
    <t>ลูกหนี้ค่าภาษี</t>
  </si>
  <si>
    <t>ลูกหนี้รายได้อื่นๆ</t>
  </si>
  <si>
    <t>ลูกหนี้เงินทุนโครงการเศรษฐกิจชุมชน</t>
  </si>
  <si>
    <t>ลูกหนี้อื่นๆ</t>
  </si>
  <si>
    <t>สินทรัพย์หมุนเวียนอื่น</t>
  </si>
  <si>
    <t>รวมสินทรัพย์หมุนเวียน</t>
  </si>
  <si>
    <t>หุ้นในโรงพิมพ์อาสารักษาดินแดน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</si>
  <si>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</si>
  <si>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</si>
  <si>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</si>
  <si>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</si>
  <si>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 xml:space="preserve">      งบแสดงฐานะการเงิน</t>
  </si>
  <si>
    <t>หมายเหตุประกอบงบแสดงฐานะการเงิน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</si>
  <si>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</si>
  <si>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</si>
  <si>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</si>
  <si>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</si>
  <si>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</si>
  <si>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รายได้</t>
  </si>
  <si>
    <t>เงินสะสม</t>
  </si>
  <si>
    <t>เงินทุนสำรองเงินสะสม</t>
  </si>
  <si>
    <t>เงินกู้</t>
  </si>
  <si>
    <t>รวม</t>
  </si>
  <si>
    <t xml:space="preserve">     ชื่อองค์กรปกครองส่วนท้องถิ่น</t>
  </si>
  <si>
    <t>เงินสด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</si>
  <si>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</si>
  <si>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</si>
  <si>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</si>
  <si>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</si>
  <si>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</si>
  <si>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</si>
  <si>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ภาษีหัก  ณ  ที่จ่าย</t>
  </si>
  <si>
    <t>เงินประกันสัญญา</t>
  </si>
  <si>
    <t>รายละเอียดแนบท้ายหมายเหตุ 16 เงินสะสม</t>
  </si>
  <si>
    <t>จำนวนเงินที่ได้รับ</t>
  </si>
  <si>
    <t>อนุมัติ</t>
  </si>
  <si>
    <t>ก่อนหนี้ผูกพัน</t>
  </si>
  <si>
    <t>เบิกจ่ายแล้ว</t>
  </si>
  <si>
    <t>คงเหลือ</t>
  </si>
  <si>
    <t>ยังไม่ได้ก่อนหนี้</t>
  </si>
  <si>
    <t>รายงานรายจ่ายในการดำเนินงานที่จ่ายจากเงินรายรับตามแผนงาน  งบกลาง</t>
  </si>
  <si>
    <t>ตั้งแต่วันที่1 ตุลาคม ............................................ถึง........................................</t>
  </si>
  <si>
    <t>งบ</t>
  </si>
  <si>
    <t>ประมาณการ</t>
  </si>
  <si>
    <t>งบกลาง</t>
  </si>
  <si>
    <t>งานบริหารทั่วไป</t>
  </si>
  <si>
    <t>งานวางแผนสถิติและ</t>
  </si>
  <si>
    <t>งานบริหารการคลัง</t>
  </si>
  <si>
    <t>เงินเดือน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</si>
  <si>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</si>
  <si>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</si>
  <si>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</si>
  <si>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</si>
  <si>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</si>
  <si>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</si>
  <si>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</si>
  <si>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</si>
  <si>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</si>
  <si>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งบดำเนินการ</t>
  </si>
  <si>
    <t>งบลงทุน</t>
  </si>
  <si>
    <t>งบรายจ่ายอื่น</t>
  </si>
  <si>
    <t>งบเงินอุดหนุน</t>
  </si>
  <si>
    <t>งบ / หมวด</t>
  </si>
  <si>
    <t>เกี่ยวกับสาธารณสุข</t>
  </si>
  <si>
    <t>งานโรงพยาบาล</t>
  </si>
  <si>
    <t>งานบริการ</t>
  </si>
  <si>
    <t>สาธารณสุขและ</t>
  </si>
  <si>
    <t>งานสาธารณสุขอื่น</t>
  </si>
  <si>
    <t>งานศูนย์บริการ</t>
  </si>
  <si>
    <t>สาธารณสุข</t>
  </si>
  <si>
    <t>งบบุคลากร</t>
  </si>
  <si>
    <t>เกี่ยวกับสังคมสงเคราะห์</t>
  </si>
  <si>
    <t>งานสวัสดิการสังคม</t>
  </si>
  <si>
    <t>และสังคมสงเคราะห์</t>
  </si>
  <si>
    <t>งานบริหาร</t>
  </si>
  <si>
    <t>ทั่วไปเกี่ยวกับ</t>
  </si>
  <si>
    <t>เคหะชุมชน</t>
  </si>
  <si>
    <t>งานไฟฟ้าถนน</t>
  </si>
  <si>
    <t>สวนสาธารณะ</t>
  </si>
  <si>
    <t>งานกำจัดขยะ</t>
  </si>
  <si>
    <t>มูลฝอยและสิ่ง</t>
  </si>
  <si>
    <t>ปฎิกูล</t>
  </si>
  <si>
    <t>งานบำบัด</t>
  </si>
  <si>
    <t>น้ำเสีย</t>
  </si>
  <si>
    <t>เกี่ยวกับการสร้างความ</t>
  </si>
  <si>
    <t>เข้มแข็งของชุมชน</t>
  </si>
  <si>
    <t>งานส่งเสริมและ</t>
  </si>
  <si>
    <t>สนันสนุนความ</t>
  </si>
  <si>
    <t>เข้มแข็งชุมชน</t>
  </si>
  <si>
    <t>นันทนาการ</t>
  </si>
  <si>
    <t>และการโยธา</t>
  </si>
  <si>
    <t>งานส่งเสริมการเกษตร</t>
  </si>
  <si>
    <t>รายงานรายจ่ายในการดำเนินงานที่จ่ายจากเงินรายรับตามแผนงาน การพาณิชย์</t>
  </si>
  <si>
    <t>รายการ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</si>
  <si>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</si>
  <si>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</si>
  <si>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</si>
  <si>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</si>
  <si>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</t>
  </si>
  <si>
    <t>ทั่วไป</t>
  </si>
  <si>
    <t>การรักษา</t>
  </si>
  <si>
    <t>ความ</t>
  </si>
  <si>
    <t>สงบภายใน</t>
  </si>
  <si>
    <t>การศึกษา</t>
  </si>
  <si>
    <t>สงเคราะห์</t>
  </si>
  <si>
    <t>เคหะ</t>
  </si>
  <si>
    <t>ชุมชน</t>
  </si>
  <si>
    <t>สร้าง</t>
  </si>
  <si>
    <t>เข้มแข็ง</t>
  </si>
  <si>
    <t>ของชุมชน</t>
  </si>
  <si>
    <t>การ</t>
  </si>
  <si>
    <t>ศาสนา</t>
  </si>
  <si>
    <t>วัฒนธรรม</t>
  </si>
  <si>
    <t>และ</t>
  </si>
  <si>
    <t>อุตสาหกรรม</t>
  </si>
  <si>
    <t>การเกษตร</t>
  </si>
  <si>
    <t>พาณิชย์</t>
  </si>
  <si>
    <t>เคหะและ</t>
  </si>
  <si>
    <t>รายจ่าย</t>
  </si>
  <si>
    <t>รายงานรายจ่ายในการดำเนินงานที่จ่ายจากเงินสะสม</t>
  </si>
  <si>
    <t>ความสงบ</t>
  </si>
  <si>
    <t>ภายใน</t>
  </si>
  <si>
    <t>และการ</t>
  </si>
  <si>
    <t>โยธา</t>
  </si>
  <si>
    <t>สังคม</t>
  </si>
  <si>
    <t>รายงานรายจ่ายในการดำเนินงานที่จ่ายจากเงินกู้</t>
  </si>
  <si>
    <t>ประมาณ</t>
  </si>
  <si>
    <t>บริหารงาน</t>
  </si>
  <si>
    <t>การศาสนา</t>
  </si>
  <si>
    <t>เกษตร</t>
  </si>
  <si>
    <t>พานิชย์</t>
  </si>
  <si>
    <t>รวมรายจ่าย</t>
  </si>
  <si>
    <t>รายรับ</t>
  </si>
  <si>
    <t>หมวดภาษีอากร</t>
  </si>
  <si>
    <t>หมวดค่าธรรมเนียมค่าปรับและใบอนุญาต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</si>
  <si>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</si>
  <si>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</si>
  <si>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</si>
  <si>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</si>
  <si>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</si>
  <si>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</si>
  <si>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รวมรายรับ</t>
  </si>
  <si>
    <t>เงินเดือน (ฝ่ายประจำ)</t>
  </si>
  <si>
    <t>ข.สังหาริมทรัพย์</t>
  </si>
  <si>
    <t>เงินงบประมาณ</t>
  </si>
  <si>
    <t>บริหารทั่วไป</t>
  </si>
  <si>
    <t>บริหารงานทั่วไป</t>
  </si>
  <si>
    <t>ทุนทรัพย์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</si>
  <si>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</si>
  <si>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</si>
  <si>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</si>
  <si>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</si>
  <si>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รายจ่ายผลัดส่งใบสำคัญ</t>
  </si>
  <si>
    <t>เงินรับฝาก</t>
  </si>
  <si>
    <t>หนี้สินหมุนเวียนอืน</t>
  </si>
  <si>
    <t>องค์การบริหารส่วนตำบลเมืองนาท   อำเภอขามสะแกแสง  จังหวัดนครราชสีมา</t>
  </si>
  <si>
    <t>สินทรัพย์ไม่หมุนเวียน</t>
  </si>
  <si>
    <t>สินทรัพย์หมุนเวียน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</si>
  <si>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</si>
  <si>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</si>
  <si>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</si>
  <si>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</si>
  <si>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</si>
  <si>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</si>
  <si>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รวมเงินสะสม</t>
  </si>
  <si>
    <t>รวมหนี้สินและเงินสะสม</t>
  </si>
  <si>
    <t>องค์การบริหารส่วนตำบลเมืองนาท   อำเภอขามสะแกแสง จังหวัดนครราชสีมา</t>
  </si>
  <si>
    <t>อาคารที่ทำการ อบต</t>
  </si>
  <si>
    <t>ที่ดิน</t>
  </si>
  <si>
    <t>ร้านค้าชุมชน</t>
  </si>
  <si>
    <t>ฉางข้าว</t>
  </si>
  <si>
    <t>ศาลพระภูมิ</t>
  </si>
  <si>
    <t>ก.  อสังหาริมทรัพย์</t>
  </si>
  <si>
    <t>ครุภัณฑ์สำนักงาน</t>
  </si>
  <si>
    <t>ครุภัณฑ์คอมพิวเตอร์</t>
  </si>
  <si>
    <t>ครุภัณฑ์โฆษณาและเผยแพร่</t>
  </si>
  <si>
    <t>ครุภัณฑ์งานบ้านงานครัว</t>
  </si>
  <si>
    <t>ครุภัณฑ์ไฟฟ้าและวิทยุ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</si>
  <si>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</si>
  <si>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</si>
  <si>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</si>
  <si>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ครุภัณฑ์โรงงาน</t>
  </si>
  <si>
    <t>ครุภัณฑ์อืน</t>
  </si>
  <si>
    <t>เงินที่มีผู้อุทิศให้ (สำนักงาน พช.)</t>
  </si>
  <si>
    <t>ครุภัณฑ์สำรวจ</t>
  </si>
  <si>
    <t xml:space="preserve">    องค์การบริหารส่วนตำบลเมืองนาท  อำเภอขามสะแกแสง  จังหวัดนครราชสีมา</t>
  </si>
  <si>
    <t xml:space="preserve">   งบกลาง</t>
  </si>
  <si>
    <t>รายงานรายจ่ายในการดำเนินงานที่จ่ายจากเงินรายรับตามแผนงานรักษาความสงบภายใน</t>
  </si>
  <si>
    <t>รายงานรายจ่ายในการดำเนินงานที่จ่ายจากเงินรายรับตามแผนงานสาธารณสุข</t>
  </si>
  <si>
    <t>รายงานรายจ่ายในการดำเนินงานที่จ่ายจากเงินรายรับตามแผนงานสังคมสงเคราะห์</t>
  </si>
  <si>
    <t>รายงานรายจ่ายในการดำเนินงานที่จ่ายจากเงินรายรับตามแผนงานเคหะและชุมชน</t>
  </si>
  <si>
    <t>สร้างความเข้มแข็งของชุมชน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</si>
  <si>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</si>
  <si>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งานกีฬาและนันทนาการ</t>
  </si>
  <si>
    <t>รายงานรายจ่ายในการดำเนินงานที่จ่ายจากเงินรายรับตามแผนงานการศึกษา</t>
  </si>
  <si>
    <t>งานบริหารทั่วไปเกี่ยวกับศาสนา วัฒนธรรม และนันทนาการ</t>
  </si>
  <si>
    <t>รายงานรายจ่ายในการดำเนินงานที่จ่ายจากเงินรายรับตามแผนงานศาสนา วัฒนธรรมและนันทนาการ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</si>
  <si>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</si>
  <si>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รายงานรายจ่ายในการดำเนินงานที่จ่ายจากเงินรายรับตามแผนงานการเกษตร</t>
  </si>
  <si>
    <t>งบประมาณ</t>
  </si>
  <si>
    <t>การรักษาความสงบภายใน</t>
  </si>
  <si>
    <t>สังคมสงเคราะห์</t>
  </si>
  <si>
    <t>เคหะและชุมชน</t>
  </si>
  <si>
    <t>การศาสนาวัฒนธรรมและนันทนาการ</t>
  </si>
  <si>
    <t>อุตสาหกรรมและการโยธา</t>
  </si>
  <si>
    <t>การพาณิชย์</t>
  </si>
  <si>
    <t>หมวดรายได้จากทรัพย์สิน</t>
  </si>
  <si>
    <t>.</t>
  </si>
  <si>
    <t>บริหารงานคลัง</t>
  </si>
  <si>
    <t>บริหารทั่วปเกี่ยวกับเคหะและชุมชน</t>
  </si>
  <si>
    <t>ค่าตอบแทนผู้ปฎิบัติงานอันเป็นประโยชน์แก่องค์กรปกครองส่วนท้องถิ่น</t>
  </si>
  <si>
    <t>บริหารทั่วปเกี่ยวกับการศึกษา</t>
  </si>
  <si>
    <t>ค่าจ้างเหมาเวร - ยาม</t>
  </si>
  <si>
    <t>ค่าอาหารเสริม  (นม)  โรงเรียน</t>
  </si>
  <si>
    <t>รายจ่ายเพื่อให้ได้มาซึ่งบริการ</t>
  </si>
  <si>
    <t>วัสดุอาหารเสริม (นม)</t>
  </si>
  <si>
    <t>งานระดับก่อนวัยเรียนและประถมศึกษา</t>
  </si>
  <si>
    <t>รายรับจริงสูงกว่ารายจ่ายจริง</t>
  </si>
  <si>
    <t>หัก 25 % ของรายรับจริงสูงกว่ารายจ่ายจริง</t>
  </si>
  <si>
    <t>รับจริงสูงกว่ารายจ่ายจริงหลังหักเงินทุนสำรองเงินสะสม</t>
  </si>
  <si>
    <t xml:space="preserve">เงินสะสม  </t>
  </si>
  <si>
    <t xml:space="preserve">เงินสะสม </t>
  </si>
  <si>
    <t xml:space="preserve">บวก      </t>
  </si>
  <si>
    <t xml:space="preserve">           </t>
  </si>
  <si>
    <t>ธ. กรุงไทย  -  ออมทรัพย์301-3-09120-7</t>
  </si>
  <si>
    <t>ธ. ธกส.     -  ออมทรัพย์ 291-2-49401-5</t>
  </si>
  <si>
    <t xml:space="preserve">               -  ออมทรัพย์ 291-2-56813-5</t>
  </si>
  <si>
    <t xml:space="preserve">เงินฝากธนาคาร  </t>
  </si>
  <si>
    <t xml:space="preserve">ส่วนลด    6 % ภาษีบำรุงท้องที่ </t>
  </si>
  <si>
    <t xml:space="preserve">ค่าใช้จ่าย 5 % ภาษีบำรุงท้องที่ </t>
  </si>
  <si>
    <t>ค่ารักษาพยาบาล</t>
  </si>
  <si>
    <t>รวมเงินรับฝาก</t>
  </si>
  <si>
    <t>เจ้าหนี้เงินสะสม</t>
  </si>
  <si>
    <t>เงินทุนโครงการเศรษฐกิจชุมชน</t>
  </si>
  <si>
    <t>ดอกเบี้ยเงินทุนโครงการเศรษฐกิจชุมชน</t>
  </si>
  <si>
    <t>เงินรอคืนจังหวัด  -  เบี้ยยังชีพคนชรา</t>
  </si>
  <si>
    <t xml:space="preserve">                                - อุดหนุนตามยุทธศาสตร์พัฒนาประเทศ</t>
  </si>
  <si>
    <t>งานบริหารทั่วไปเกี่ยวกับการศึกษา</t>
  </si>
  <si>
    <t>งานศึกษาไม่กำหนดระดับ</t>
  </si>
  <si>
    <t>รายรับสูงกว่ารายจ่าย</t>
  </si>
  <si>
    <t>งานระดับมัธยมศึกษา</t>
  </si>
  <si>
    <t>หมายเหตุ 4        รายได้จากรัฐบาลค้างรับ</t>
  </si>
  <si>
    <t xml:space="preserve">  -</t>
  </si>
  <si>
    <t xml:space="preserve"> -</t>
  </si>
  <si>
    <t>เงินเดือน(ฝ่ายประจำ)</t>
  </si>
  <si>
    <t>เงินเดือนพนักงานส่วนตำบล</t>
  </si>
  <si>
    <t xml:space="preserve"> </t>
  </si>
  <si>
    <t xml:space="preserve">หมายเหตุ  </t>
  </si>
  <si>
    <t>ประกอบงบการแสดงฐานะการเงินเป็นส่วนหนึ่งของงบการเงินนี้</t>
  </si>
  <si>
    <t>องค์การบริหารส่วนตำบลเมืองนาท  อำเภอขามสะแกแสง  จังหวัดนครราชสีมา</t>
  </si>
  <si>
    <t>รายละเอียดประกอบงบทรัพย์สิน</t>
  </si>
  <si>
    <t>ลำดับที่</t>
  </si>
  <si>
    <t>รวมเงินทั้งสิ้น</t>
  </si>
  <si>
    <t>อาคารสำนักงาน</t>
  </si>
  <si>
    <t>ศาลพระภูมิ  -  เจ้าที่</t>
  </si>
  <si>
    <t>ข.  อสังหาริมทรัพย์</t>
  </si>
  <si>
    <t>โต๊ะ</t>
  </si>
  <si>
    <t>ชุดรับแขก</t>
  </si>
  <si>
    <t>ตู้</t>
  </si>
  <si>
    <t>รูปในหลวง</t>
  </si>
  <si>
    <t>ตู้นิรภัย</t>
  </si>
  <si>
    <t>เครื่องคิดเลขไฟฟ้า</t>
  </si>
  <si>
    <t>เครื่องพิมพ์ดีด</t>
  </si>
  <si>
    <t>เครื่องถ่ายเอกสาร</t>
  </si>
  <si>
    <t>เครื่องอัดสำเนา</t>
  </si>
  <si>
    <t>เครื่องปรับอากาศ</t>
  </si>
  <si>
    <t>เครื่องแสกน</t>
  </si>
  <si>
    <t>เก้าอี้แถว 4 ที่นั้ง</t>
  </si>
  <si>
    <t>พัดลม</t>
  </si>
  <si>
    <t>มู่ลี่</t>
  </si>
  <si>
    <t>บันไดอลุมิเนียม</t>
  </si>
  <si>
    <t>ไมโครโฟน</t>
  </si>
  <si>
    <t>ลำโพง 3 ทาง</t>
  </si>
  <si>
    <t>เครื่องขยายเสียง</t>
  </si>
  <si>
    <t>โต๊ะหมู่บูชา</t>
  </si>
  <si>
    <t>แสตนยืนกล่าว</t>
  </si>
  <si>
    <t>เครื่องควบคุมไมโครโฟน</t>
  </si>
  <si>
    <t>เก้าอี้</t>
  </si>
  <si>
    <t>เครื่องโทรสาร</t>
  </si>
  <si>
    <t>ถังน้ำแสตนเลส</t>
  </si>
  <si>
    <t>ชั้นวางหนังสือพิมพ์</t>
  </si>
  <si>
    <t>คูลเลอร์ต้มน้ำไฟฟ้า</t>
  </si>
  <si>
    <t>เตียงพยาบาลพร้อมที่นอน</t>
  </si>
  <si>
    <t>เครื่องคอมพิวเตอร์</t>
  </si>
  <si>
    <t>ดาวเทียม</t>
  </si>
  <si>
    <t>โปรเจคเตอร์</t>
  </si>
  <si>
    <t>กล้องถ่ายรูป</t>
  </si>
  <si>
    <t>กล้องวีดีโอ</t>
  </si>
  <si>
    <t>โทรทัศน์</t>
  </si>
  <si>
    <t>วิทยุเทป</t>
  </si>
  <si>
    <t>เครื่องเล่นดีวีดี</t>
  </si>
  <si>
    <t>เครื่องทำน้ำเย็น</t>
  </si>
  <si>
    <t>เครื่องตัดหญ้า</t>
  </si>
  <si>
    <t>ตู้เย็น</t>
  </si>
  <si>
    <t>กระติกน้ำร้อน</t>
  </si>
  <si>
    <t>สว่านไฟฟ้า</t>
  </si>
  <si>
    <t>รถเข็นปูนล้อเดียว</t>
  </si>
  <si>
    <t>ชุดเก็บตัวอย่างคอนกรีต</t>
  </si>
  <si>
    <t>ชุดทดสอบความข้นเหลวของคอนกรีต</t>
  </si>
  <si>
    <t>เครื่องรับส่งยวิทยุ</t>
  </si>
  <si>
    <t>ป้ายไฟสามเหลี่ยม</t>
  </si>
  <si>
    <t>สัญญาณไฟจราจรกระพริบ</t>
  </si>
  <si>
    <t>รถยนต์สำนักงาน</t>
  </si>
  <si>
    <t>รถจักยานยนต์</t>
  </si>
  <si>
    <t>รถอีแต๋น</t>
  </si>
  <si>
    <t>เครื่องพ่นหมอกควัน</t>
  </si>
  <si>
    <t>เครื่องปั้มน้ำ</t>
  </si>
  <si>
    <t>ตู้เชื่อม</t>
  </si>
  <si>
    <t>เครื่องเจีย / ตัด</t>
  </si>
  <si>
    <t>แท่นตัด</t>
  </si>
  <si>
    <t>ไม้สตาฟ</t>
  </si>
  <si>
    <t>กล้องวัดระดับ</t>
  </si>
  <si>
    <t>เครื่องหาพิกัดดาวเทียม (GPS)</t>
  </si>
  <si>
    <t>ครุภัณฑ์อื่น ๆ</t>
  </si>
  <si>
    <t>ถังน้ำดับเพลิงชนิดเคมีแห้ง</t>
  </si>
  <si>
    <t>เต็นท์</t>
  </si>
  <si>
    <t>กระจกโค้งนูน</t>
  </si>
  <si>
    <t>ครุภัณฑ์เครื่องดับเพลิง</t>
  </si>
  <si>
    <t>ถังน้ำไฟเบอร์กลาส</t>
  </si>
  <si>
    <t>รวมทั้งสิ้น</t>
  </si>
  <si>
    <t>รับเพิ่ม</t>
  </si>
  <si>
    <t>ยอดยกมา</t>
  </si>
  <si>
    <t>รวมอสังหาริมทรัพย์</t>
  </si>
  <si>
    <t>รวมครุภัณฑ์สำนักงาน</t>
  </si>
  <si>
    <t>รวมครุภัณฑ์คอมพิวเตอร์</t>
  </si>
  <si>
    <t>รวมครุภัณฑ์โฆษณาและเผยแพร่</t>
  </si>
  <si>
    <t>จำหน่าย</t>
  </si>
  <si>
    <t>รวมครุภัณฑ์งานบ้านงานครัว</t>
  </si>
  <si>
    <t>รวมครุภัณฑ์ก่อสร้าง</t>
  </si>
  <si>
    <t>รวมครุภัณฑ์ไฟฟ้าและวิทยุ</t>
  </si>
  <si>
    <t>รวมครุภัณฑ์ยานพาหนะและขนส่ง</t>
  </si>
  <si>
    <t>รวมครุภัณฑ์การเกษตร</t>
  </si>
  <si>
    <t>รวมครุภัณฑ์โรงงาน</t>
  </si>
  <si>
    <t>แผ่นที่     1-4</t>
  </si>
  <si>
    <t>แผ่นที่ 2 -4</t>
  </si>
  <si>
    <t>แผ่นที่ 3 -4</t>
  </si>
  <si>
    <t>แผ่นที่ 4  -4</t>
  </si>
  <si>
    <t>รวมครุภัณฑ์สำรวจ</t>
  </si>
  <si>
    <t>รวมครุภัณฑ์เครื่องดับเพลิง</t>
  </si>
  <si>
    <t>รวมครุภัณฑ์อื่น ๆ</t>
  </si>
  <si>
    <t>รายละเอียดประกอบงบทรัพย์สินแนบท้ายหมายเหตุ 2  งบทรัพย์สิน</t>
  </si>
  <si>
    <t>เงินฝาก ก.ส.อ. หรือ ก.ส.ท.</t>
  </si>
  <si>
    <t>ทรัพย์สินเกิดจากเงินกู้ที่ชำระหนี้แล้ว</t>
  </si>
  <si>
    <t>(ผลต่างระหว่างทรัพย์สินเกิดจากเงินกู้และเจ้าหน้าที่เงินกู้)</t>
  </si>
  <si>
    <t>เงินสะสมที่สามารถนำไปใช้ได้</t>
  </si>
  <si>
    <t>รวมหนี้สินหมุนเวียนอื่น</t>
  </si>
  <si>
    <t xml:space="preserve">          เงินสะสม</t>
  </si>
  <si>
    <t>หัก</t>
  </si>
  <si>
    <t>รวม รายได้จากรัฐบาลค้างรับ</t>
  </si>
  <si>
    <t>รวม เงินสดและเงินฝากธนาคาร</t>
  </si>
  <si>
    <t>ลงชื่อ</t>
  </si>
  <si>
    <t>(นางสาวชุติกาญจน์     จ๋หมื่นไวย)</t>
  </si>
  <si>
    <t>ผู้อำนวยการกองคลัง</t>
  </si>
  <si>
    <t>(นายบุญช่วย      ขอชมกลาง)</t>
  </si>
  <si>
    <t>นายกองค์การบริหารส่วนตำบลเมืองนาท</t>
  </si>
  <si>
    <t>(นายสยาม         สังข์ศร)</t>
  </si>
  <si>
    <t>ปลัดองค์การบริหารส่วนตำบลเมืองนาท</t>
  </si>
  <si>
    <t>ประจำ</t>
  </si>
  <si>
    <t>ชั่วคราว</t>
  </si>
  <si>
    <t>เงินอุดหนุนระบุวัตถุประสงค์</t>
  </si>
  <si>
    <t>เงินอุดหนุนทั่วไป</t>
  </si>
  <si>
    <t>เงินอุดหนุนเฉพาะกิจ</t>
  </si>
  <si>
    <t xml:space="preserve">  หน้า     2</t>
  </si>
  <si>
    <t>หมายเหตุ 2    งบทรัพย์สิน</t>
  </si>
  <si>
    <t>หมายเหตุ 6    รายจ่ายค้างจ่าย</t>
  </si>
  <si>
    <t>หมายเหตุ 7       เงินรับฝาก</t>
  </si>
  <si>
    <t>หมายเหตุ 8   หนี้สินหมุนเวียนอื่น</t>
  </si>
  <si>
    <t>หมายเหตุ 10</t>
  </si>
  <si>
    <t>หมายเหตุ 5    ลูกหนี้ - เงินทุนโครงการเศรษฐกิจชุมชน</t>
  </si>
  <si>
    <t>รวมลูกหนี้ - เงินทุนโครงการเศรษฐกิจชุมชน</t>
  </si>
  <si>
    <t>หมายเหตุ  3       เงินสดและเงินฝากธนาคาร</t>
  </si>
  <si>
    <t>รายจ่ายรับคืนปีก่อน</t>
  </si>
  <si>
    <t>งบแสดงผลการดำเนินงานจ่ายจากเงินรายรับ</t>
  </si>
  <si>
    <t>งบแสดงผลการดำเนินงานจ่ายจากเงินรายรับและเงินสะสม</t>
  </si>
  <si>
    <t xml:space="preserve">งบกลาง(หมายเหตุ 1 </t>
  </si>
  <si>
    <t>เงินเดือน (ฝ่ายประจำ)(หมายเหตุ 2)</t>
  </si>
  <si>
    <t>ค่าวัสดุ(หมายเหตุ 3)</t>
  </si>
  <si>
    <t>ค่าที่ดินและสิ่งก่อสร้าง(หมายเหตุ 4)</t>
  </si>
  <si>
    <t>งบกลาง(หมายเหตุ 1 )</t>
  </si>
  <si>
    <t>ลูกหนี้เงินสะสม</t>
  </si>
  <si>
    <t>ตั้งแต่วันที่   1 ตุลาคม 2558  ถึง  30  กันยายน  2559</t>
  </si>
  <si>
    <t>คลัง</t>
  </si>
  <si>
    <t>โอนเพิ่ม</t>
  </si>
  <si>
    <t>ตั้งแต่วันที่   1 ตุลาคม 2558  ถึง  30  กันยาย  2559</t>
  </si>
  <si>
    <t xml:space="preserve"> สำหรับปี สิ้นสุดวันที่ 30 กันยายน 2559</t>
  </si>
  <si>
    <t>ณ วันที่ 30 กันยายน 2559</t>
  </si>
  <si>
    <t>ณ  วันที่  30  เดือนกันยายน  พ.ศ.  2559</t>
  </si>
  <si>
    <t>รายงานรายจ่ายในการดำเนินงานที่จ่ายจากเงินรายรับตามแผนงานบริหารทั่วไป  (00100)</t>
  </si>
  <si>
    <t>ระบุวัตถุประสงค์</t>
  </si>
  <si>
    <t>(นางสาวชุติกาญจน์     จู๋หมื่นไวย)</t>
  </si>
  <si>
    <t>1.  เงินเดือนค่าจ้างพนักงานจ้างศูนย์พัฒนาเด็กเล็ก</t>
  </si>
  <si>
    <t>2.  เงินอุดหนุนทั่วไป -  เบี้ยยังชีคนพิการ</t>
  </si>
  <si>
    <t xml:space="preserve"> กลุ่มส่งเสริมอาชีพกลุ่ทชาวนา (ปลูกข้าวพันธ์ดี)  หมู่ที่ 4</t>
  </si>
  <si>
    <t>รวมรายจ่ายค้างจ่ายทั้งสิ้น</t>
  </si>
  <si>
    <t xml:space="preserve">                               -  ค่าปรับผิดสัญญา</t>
  </si>
  <si>
    <t xml:space="preserve">  1  ตุลาคม  2558</t>
  </si>
  <si>
    <t>เงินรับฝาก - ค่ารักษาพยาบาล</t>
  </si>
  <si>
    <t>ค่าปรับผิดสัญญา</t>
  </si>
  <si>
    <t xml:space="preserve">  30 กันยายน   2559</t>
  </si>
  <si>
    <t xml:space="preserve"> 30 กันยายน  2559   ประกอบด้วย</t>
  </si>
  <si>
    <t xml:space="preserve">วิชาการ </t>
  </si>
  <si>
    <t>งานบริหารทั่วไปเกี่ยวกับการรักษาความสงบภายใน</t>
  </si>
  <si>
    <t>งานเทศกิจ</t>
  </si>
  <si>
    <t>งานป้องกันภันฝ่ายพลเรือนและระงับอัคคีภัย</t>
  </si>
  <si>
    <t>ตั้งแต่วันที่   1 ตุลาคม 2558   ถึง  30  กันยายน  2559</t>
  </si>
  <si>
    <t>ตั้งแต่วันที่   1 ตุลาคม 2557  ถึง  30  กันยาย  2559</t>
  </si>
  <si>
    <t>ตั้งแต่วันที่   1 ตุลาคม 2557  ถึง  30  กันยายน  2559</t>
  </si>
  <si>
    <t>การโอนงบประมาณ ประจำปี  2559</t>
  </si>
  <si>
    <t>ยกมา</t>
  </si>
  <si>
    <t>โอนงบประมาณ  เพิ่ม +</t>
  </si>
  <si>
    <t>โอนงบประมาณ  (ลด)  -</t>
  </si>
  <si>
    <t>รวมเงินโอนงบประมาณ</t>
  </si>
  <si>
    <t>เทปวัดระยะ</t>
  </si>
  <si>
    <t>ล้อวัดระยะ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</si>
</sst>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6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UPC"/>
      <family val="1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sz val="18"/>
      <color indexed="8"/>
      <name val="Angsana New"/>
      <family val="1"/>
    </font>
    <font>
      <u val="single"/>
      <sz val="16"/>
      <color indexed="8"/>
      <name val="Angsana New"/>
      <family val="1"/>
    </font>
    <font>
      <b/>
      <u val="single"/>
      <sz val="14"/>
      <color indexed="8"/>
      <name val="Angsana New"/>
      <family val="1"/>
    </font>
    <font>
      <u val="single"/>
      <sz val="14"/>
      <color indexed="8"/>
      <name val="Angsana New"/>
      <family val="1"/>
    </font>
    <font>
      <sz val="12"/>
      <color indexed="8"/>
      <name val="Angsana New"/>
      <family val="1"/>
    </font>
    <font>
      <b/>
      <u val="single"/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sz val="12"/>
      <color indexed="8"/>
      <name val="Calibri"/>
      <family val="2"/>
    </font>
    <font>
      <b/>
      <sz val="14"/>
      <color indexed="8"/>
      <name val="Angsana New"/>
      <family val="1"/>
    </font>
    <font>
      <sz val="16"/>
      <color indexed="8"/>
      <name val="Calibri"/>
      <family val="2"/>
    </font>
    <font>
      <b/>
      <sz val="18"/>
      <color indexed="8"/>
      <name val="Angsana New"/>
      <family val="1"/>
    </font>
    <font>
      <sz val="14"/>
      <color indexed="8"/>
      <name val="AngsanaUPC"/>
      <family val="1"/>
    </font>
    <font>
      <b/>
      <sz val="14"/>
      <color indexed="8"/>
      <name val="Calibri"/>
      <family val="2"/>
    </font>
    <font>
      <b/>
      <sz val="16"/>
      <color indexed="8"/>
      <name val="AngsanaUPC"/>
      <family val="1"/>
    </font>
    <font>
      <b/>
      <sz val="12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UPC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u val="single"/>
      <sz val="16"/>
      <color theme="1"/>
      <name val="Angsana New"/>
      <family val="1"/>
    </font>
    <font>
      <b/>
      <u val="single"/>
      <sz val="14"/>
      <color theme="1"/>
      <name val="Angsana New"/>
      <family val="1"/>
    </font>
    <font>
      <u val="single"/>
      <sz val="14"/>
      <color theme="1"/>
      <name val="Angsana New"/>
      <family val="1"/>
    </font>
    <font>
      <sz val="12"/>
      <color theme="1"/>
      <name val="Angsana New"/>
      <family val="1"/>
    </font>
    <font>
      <b/>
      <u val="single"/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sz val="12"/>
      <color theme="1"/>
      <name val="Calibri"/>
      <family val="2"/>
    </font>
    <font>
      <b/>
      <sz val="14"/>
      <color theme="1"/>
      <name val="Angsana New"/>
      <family val="1"/>
    </font>
    <font>
      <sz val="16"/>
      <color theme="1"/>
      <name val="Calibri"/>
      <family val="2"/>
    </font>
    <font>
      <b/>
      <sz val="16"/>
      <color theme="1"/>
      <name val="AngsanaUPC"/>
      <family val="1"/>
    </font>
    <font>
      <b/>
      <sz val="12"/>
      <color theme="1"/>
      <name val="Angsana New"/>
      <family val="1"/>
    </font>
    <font>
      <b/>
      <sz val="18"/>
      <color theme="1"/>
      <name val="Angsana New"/>
      <family val="1"/>
    </font>
    <font>
      <sz val="14"/>
      <color theme="1"/>
      <name val="AngsanaUPC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4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3" xfId="0" applyFont="1" applyBorder="1" applyAlignment="1">
      <alignment/>
    </xf>
    <xf numFmtId="0" fontId="0" fillId="0" borderId="12" xfId="0" applyBorder="1" applyAlignment="1">
      <alignment horizontal="center" vertical="center"/>
    </xf>
    <xf numFmtId="43" fontId="67" fillId="0" borderId="13" xfId="36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5" fillId="0" borderId="13" xfId="0" applyFont="1" applyBorder="1" applyAlignment="1">
      <alignment/>
    </xf>
    <xf numFmtId="0" fontId="65" fillId="0" borderId="0" xfId="0" applyFont="1" applyBorder="1" applyAlignment="1">
      <alignment/>
    </xf>
    <xf numFmtId="43" fontId="65" fillId="0" borderId="13" xfId="36" applyFont="1" applyBorder="1" applyAlignment="1">
      <alignment/>
    </xf>
    <xf numFmtId="0" fontId="65" fillId="0" borderId="16" xfId="0" applyFont="1" applyBorder="1" applyAlignment="1">
      <alignment/>
    </xf>
    <xf numFmtId="43" fontId="65" fillId="0" borderId="16" xfId="36" applyFont="1" applyBorder="1" applyAlignment="1">
      <alignment/>
    </xf>
    <xf numFmtId="0" fontId="70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43" fontId="65" fillId="0" borderId="12" xfId="36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25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43" fontId="65" fillId="0" borderId="11" xfId="36" applyFont="1" applyBorder="1" applyAlignment="1">
      <alignment/>
    </xf>
    <xf numFmtId="43" fontId="65" fillId="0" borderId="20" xfId="36" applyFont="1" applyBorder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/>
    </xf>
    <xf numFmtId="0" fontId="69" fillId="0" borderId="13" xfId="0" applyFont="1" applyBorder="1" applyAlignment="1">
      <alignment horizontal="center" vertical="center"/>
    </xf>
    <xf numFmtId="0" fontId="69" fillId="0" borderId="16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5" xfId="0" applyFont="1" applyBorder="1" applyAlignment="1">
      <alignment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3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6" xfId="0" applyFont="1" applyBorder="1" applyAlignment="1">
      <alignment horizontal="center" vertical="center"/>
    </xf>
    <xf numFmtId="43" fontId="65" fillId="0" borderId="0" xfId="36" applyFont="1" applyAlignment="1">
      <alignment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5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71" fillId="0" borderId="12" xfId="0" applyFont="1" applyBorder="1" applyAlignment="1">
      <alignment/>
    </xf>
    <xf numFmtId="0" fontId="69" fillId="0" borderId="12" xfId="0" applyFont="1" applyBorder="1" applyAlignment="1">
      <alignment vertical="center"/>
    </xf>
    <xf numFmtId="0" fontId="69" fillId="0" borderId="12" xfId="0" applyFont="1" applyBorder="1" applyAlignment="1">
      <alignment/>
    </xf>
    <xf numFmtId="0" fontId="69" fillId="0" borderId="16" xfId="0" applyFont="1" applyBorder="1" applyAlignment="1">
      <alignment vertical="center"/>
    </xf>
    <xf numFmtId="0" fontId="69" fillId="0" borderId="16" xfId="0" applyFont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69" fillId="0" borderId="14" xfId="0" applyFont="1" applyBorder="1" applyAlignment="1">
      <alignment/>
    </xf>
    <xf numFmtId="0" fontId="73" fillId="0" borderId="11" xfId="0" applyFont="1" applyBorder="1" applyAlignment="1">
      <alignment/>
    </xf>
    <xf numFmtId="0" fontId="65" fillId="0" borderId="22" xfId="0" applyFont="1" applyBorder="1" applyAlignment="1">
      <alignment/>
    </xf>
    <xf numFmtId="0" fontId="65" fillId="0" borderId="23" xfId="0" applyFont="1" applyBorder="1" applyAlignment="1">
      <alignment/>
    </xf>
    <xf numFmtId="43" fontId="69" fillId="0" borderId="12" xfId="36" applyFont="1" applyBorder="1" applyAlignment="1">
      <alignment/>
    </xf>
    <xf numFmtId="43" fontId="69" fillId="0" borderId="13" xfId="36" applyFont="1" applyBorder="1" applyAlignment="1">
      <alignment/>
    </xf>
    <xf numFmtId="43" fontId="69" fillId="0" borderId="27" xfId="36" applyFont="1" applyBorder="1" applyAlignment="1">
      <alignment/>
    </xf>
    <xf numFmtId="43" fontId="74" fillId="0" borderId="13" xfId="36" applyFont="1" applyBorder="1" applyAlignment="1">
      <alignment/>
    </xf>
    <xf numFmtId="43" fontId="69" fillId="0" borderId="0" xfId="0" applyNumberFormat="1" applyFont="1" applyAlignment="1">
      <alignment/>
    </xf>
    <xf numFmtId="43" fontId="65" fillId="0" borderId="0" xfId="36" applyFont="1" applyAlignment="1">
      <alignment horizontal="center"/>
    </xf>
    <xf numFmtId="0" fontId="65" fillId="0" borderId="2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5" fillId="0" borderId="13" xfId="0" applyFont="1" applyBorder="1" applyAlignment="1">
      <alignment horizontal="left"/>
    </xf>
    <xf numFmtId="43" fontId="0" fillId="0" borderId="0" xfId="36" applyFont="1" applyAlignment="1">
      <alignment/>
    </xf>
    <xf numFmtId="0" fontId="65" fillId="0" borderId="0" xfId="0" applyFont="1" applyAlignment="1">
      <alignment horizontal="left"/>
    </xf>
    <xf numFmtId="15" fontId="65" fillId="0" borderId="0" xfId="0" applyNumberFormat="1" applyFont="1" applyAlignment="1">
      <alignment/>
    </xf>
    <xf numFmtId="43" fontId="65" fillId="0" borderId="0" xfId="0" applyNumberFormat="1" applyFont="1" applyAlignment="1">
      <alignment/>
    </xf>
    <xf numFmtId="0" fontId="65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43" fontId="0" fillId="0" borderId="13" xfId="36" applyFont="1" applyBorder="1" applyAlignment="1">
      <alignment horizontal="right" vertical="center"/>
    </xf>
    <xf numFmtId="43" fontId="0" fillId="0" borderId="13" xfId="36" applyFont="1" applyBorder="1" applyAlignment="1">
      <alignment/>
    </xf>
    <xf numFmtId="43" fontId="0" fillId="0" borderId="20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65" fillId="0" borderId="21" xfId="36" applyFont="1" applyBorder="1" applyAlignment="1">
      <alignment/>
    </xf>
    <xf numFmtId="43" fontId="65" fillId="0" borderId="28" xfId="36" applyFont="1" applyBorder="1" applyAlignment="1">
      <alignment/>
    </xf>
    <xf numFmtId="43" fontId="65" fillId="0" borderId="26" xfId="36" applyFont="1" applyBorder="1" applyAlignment="1">
      <alignment/>
    </xf>
    <xf numFmtId="43" fontId="65" fillId="0" borderId="18" xfId="36" applyFont="1" applyBorder="1" applyAlignment="1">
      <alignment/>
    </xf>
    <xf numFmtId="43" fontId="65" fillId="0" borderId="29" xfId="36" applyFont="1" applyBorder="1" applyAlignment="1">
      <alignment/>
    </xf>
    <xf numFmtId="43" fontId="65" fillId="0" borderId="30" xfId="36" applyFont="1" applyBorder="1" applyAlignment="1">
      <alignment/>
    </xf>
    <xf numFmtId="0" fontId="65" fillId="0" borderId="20" xfId="0" applyFont="1" applyBorder="1" applyAlignment="1">
      <alignment horizontal="center"/>
    </xf>
    <xf numFmtId="43" fontId="65" fillId="0" borderId="20" xfId="36" applyFont="1" applyBorder="1" applyAlignment="1">
      <alignment horizontal="center"/>
    </xf>
    <xf numFmtId="0" fontId="65" fillId="0" borderId="13" xfId="0" applyFont="1" applyBorder="1" applyAlignment="1">
      <alignment horizontal="right"/>
    </xf>
    <xf numFmtId="43" fontId="65" fillId="0" borderId="29" xfId="0" applyNumberFormat="1" applyFont="1" applyBorder="1" applyAlignment="1">
      <alignment/>
    </xf>
    <xf numFmtId="0" fontId="66" fillId="0" borderId="0" xfId="0" applyFont="1" applyAlignment="1">
      <alignment horizontal="center"/>
    </xf>
    <xf numFmtId="43" fontId="66" fillId="0" borderId="29" xfId="0" applyNumberFormat="1" applyFont="1" applyBorder="1" applyAlignment="1">
      <alignment/>
    </xf>
    <xf numFmtId="0" fontId="69" fillId="0" borderId="13" xfId="0" applyFont="1" applyBorder="1" applyAlignment="1">
      <alignment wrapText="1"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/>
    </xf>
    <xf numFmtId="0" fontId="69" fillId="0" borderId="20" xfId="0" applyFont="1" applyBorder="1" applyAlignment="1">
      <alignment horizontal="center" vertical="center"/>
    </xf>
    <xf numFmtId="43" fontId="69" fillId="0" borderId="12" xfId="36" applyNumberFormat="1" applyFont="1" applyBorder="1" applyAlignment="1">
      <alignment/>
    </xf>
    <xf numFmtId="43" fontId="69" fillId="0" borderId="13" xfId="36" applyNumberFormat="1" applyFont="1" applyBorder="1" applyAlignment="1">
      <alignment/>
    </xf>
    <xf numFmtId="0" fontId="69" fillId="0" borderId="13" xfId="0" applyFont="1" applyBorder="1" applyAlignment="1">
      <alignment horizontal="left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74" fillId="0" borderId="12" xfId="0" applyFont="1" applyBorder="1" applyAlignment="1">
      <alignment vertical="center"/>
    </xf>
    <xf numFmtId="0" fontId="74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/>
    </xf>
    <xf numFmtId="0" fontId="74" fillId="0" borderId="0" xfId="0" applyFont="1" applyAlignment="1">
      <alignment/>
    </xf>
    <xf numFmtId="0" fontId="74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/>
    </xf>
    <xf numFmtId="0" fontId="74" fillId="0" borderId="16" xfId="0" applyFont="1" applyBorder="1" applyAlignment="1">
      <alignment vertical="center"/>
    </xf>
    <xf numFmtId="0" fontId="74" fillId="0" borderId="16" xfId="0" applyFont="1" applyBorder="1" applyAlignment="1">
      <alignment/>
    </xf>
    <xf numFmtId="0" fontId="74" fillId="0" borderId="16" xfId="0" applyFont="1" applyBorder="1" applyAlignment="1">
      <alignment horizontal="center" vertical="center"/>
    </xf>
    <xf numFmtId="0" fontId="75" fillId="0" borderId="10" xfId="0" applyFont="1" applyBorder="1" applyAlignment="1">
      <alignment/>
    </xf>
    <xf numFmtId="0" fontId="74" fillId="0" borderId="14" xfId="0" applyFont="1" applyBorder="1" applyAlignment="1">
      <alignment/>
    </xf>
    <xf numFmtId="43" fontId="74" fillId="0" borderId="12" xfId="36" applyFont="1" applyBorder="1" applyAlignment="1">
      <alignment/>
    </xf>
    <xf numFmtId="0" fontId="76" fillId="0" borderId="11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1" xfId="0" applyFont="1" applyBorder="1" applyAlignment="1">
      <alignment/>
    </xf>
    <xf numFmtId="43" fontId="74" fillId="0" borderId="27" xfId="36" applyFont="1" applyBorder="1" applyAlignment="1">
      <alignment/>
    </xf>
    <xf numFmtId="43" fontId="74" fillId="0" borderId="0" xfId="0" applyNumberFormat="1" applyFont="1" applyAlignment="1">
      <alignment/>
    </xf>
    <xf numFmtId="0" fontId="77" fillId="0" borderId="0" xfId="0" applyFont="1" applyAlignment="1">
      <alignment/>
    </xf>
    <xf numFmtId="0" fontId="74" fillId="0" borderId="31" xfId="0" applyFont="1" applyBorder="1" applyAlignment="1">
      <alignment/>
    </xf>
    <xf numFmtId="43" fontId="69" fillId="0" borderId="32" xfId="36" applyFont="1" applyBorder="1" applyAlignment="1">
      <alignment/>
    </xf>
    <xf numFmtId="43" fontId="65" fillId="0" borderId="32" xfId="36" applyFont="1" applyBorder="1" applyAlignment="1">
      <alignment/>
    </xf>
    <xf numFmtId="0" fontId="65" fillId="0" borderId="32" xfId="0" applyFont="1" applyBorder="1" applyAlignment="1">
      <alignment/>
    </xf>
    <xf numFmtId="43" fontId="65" fillId="0" borderId="13" xfId="36" applyFont="1" applyBorder="1" applyAlignment="1">
      <alignment wrapText="1"/>
    </xf>
    <xf numFmtId="0" fontId="65" fillId="0" borderId="0" xfId="0" applyFont="1" applyBorder="1" applyAlignment="1">
      <alignment horizontal="left"/>
    </xf>
    <xf numFmtId="0" fontId="66" fillId="0" borderId="20" xfId="0" applyFont="1" applyBorder="1" applyAlignment="1">
      <alignment horizontal="center"/>
    </xf>
    <xf numFmtId="43" fontId="3" fillId="0" borderId="0" xfId="38" applyFont="1" applyBorder="1" applyAlignment="1">
      <alignment horizontal="right"/>
    </xf>
    <xf numFmtId="43" fontId="65" fillId="0" borderId="0" xfId="36" applyFont="1" applyBorder="1" applyAlignment="1">
      <alignment/>
    </xf>
    <xf numFmtId="0" fontId="3" fillId="0" borderId="0" xfId="0" applyFont="1" applyBorder="1" applyAlignment="1">
      <alignment horizontal="left"/>
    </xf>
    <xf numFmtId="0" fontId="7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5" applyFont="1" applyBorder="1" applyAlignment="1">
      <alignment horizontal="center"/>
      <protection/>
    </xf>
    <xf numFmtId="43" fontId="5" fillId="0" borderId="0" xfId="36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5" applyFont="1" applyBorder="1" applyAlignment="1">
      <alignment horizontal="center"/>
      <protection/>
    </xf>
    <xf numFmtId="43" fontId="4" fillId="0" borderId="0" xfId="36" applyFont="1" applyBorder="1" applyAlignment="1">
      <alignment horizontal="center"/>
    </xf>
    <xf numFmtId="43" fontId="4" fillId="0" borderId="29" xfId="36" applyFont="1" applyBorder="1" applyAlignment="1">
      <alignment horizontal="center"/>
    </xf>
    <xf numFmtId="0" fontId="5" fillId="0" borderId="0" xfId="45" applyFont="1" applyBorder="1" applyAlignment="1">
      <alignment/>
      <protection/>
    </xf>
    <xf numFmtId="0" fontId="4" fillId="0" borderId="0" xfId="45" applyFont="1" applyBorder="1" applyAlignment="1">
      <alignment horizontal="left"/>
      <protection/>
    </xf>
    <xf numFmtId="43" fontId="66" fillId="0" borderId="20" xfId="36" applyFont="1" applyBorder="1" applyAlignment="1">
      <alignment/>
    </xf>
    <xf numFmtId="0" fontId="68" fillId="0" borderId="31" xfId="0" applyFont="1" applyBorder="1" applyAlignment="1">
      <alignment/>
    </xf>
    <xf numFmtId="43" fontId="68" fillId="0" borderId="33" xfId="0" applyNumberFormat="1" applyFont="1" applyBorder="1" applyAlignment="1">
      <alignment/>
    </xf>
    <xf numFmtId="0" fontId="65" fillId="0" borderId="0" xfId="0" applyFont="1" applyAlignment="1">
      <alignment/>
    </xf>
    <xf numFmtId="0" fontId="79" fillId="0" borderId="0" xfId="0" applyFont="1" applyAlignment="1">
      <alignment/>
    </xf>
    <xf numFmtId="0" fontId="65" fillId="0" borderId="25" xfId="0" applyFont="1" applyBorder="1" applyAlignment="1">
      <alignment/>
    </xf>
    <xf numFmtId="43" fontId="65" fillId="0" borderId="25" xfId="36" applyFont="1" applyBorder="1" applyAlignment="1">
      <alignment/>
    </xf>
    <xf numFmtId="43" fontId="65" fillId="0" borderId="0" xfId="0" applyNumberFormat="1" applyFont="1" applyBorder="1" applyAlignment="1">
      <alignment/>
    </xf>
    <xf numFmtId="43" fontId="67" fillId="0" borderId="0" xfId="36" applyFont="1" applyBorder="1" applyAlignment="1">
      <alignment/>
    </xf>
    <xf numFmtId="0" fontId="65" fillId="0" borderId="17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43" fontId="65" fillId="0" borderId="10" xfId="36" applyFont="1" applyBorder="1" applyAlignment="1">
      <alignment/>
    </xf>
    <xf numFmtId="43" fontId="65" fillId="0" borderId="17" xfId="0" applyNumberFormat="1" applyFont="1" applyBorder="1" applyAlignment="1">
      <alignment/>
    </xf>
    <xf numFmtId="0" fontId="65" fillId="0" borderId="19" xfId="0" applyFont="1" applyBorder="1" applyAlignment="1">
      <alignment/>
    </xf>
    <xf numFmtId="43" fontId="65" fillId="0" borderId="20" xfId="0" applyNumberFormat="1" applyFont="1" applyBorder="1" applyAlignment="1">
      <alignment/>
    </xf>
    <xf numFmtId="43" fontId="65" fillId="0" borderId="13" xfId="0" applyNumberFormat="1" applyFont="1" applyBorder="1" applyAlignment="1">
      <alignment/>
    </xf>
    <xf numFmtId="0" fontId="65" fillId="0" borderId="0" xfId="0" applyFont="1" applyBorder="1" applyAlignment="1">
      <alignment horizontal="center"/>
    </xf>
    <xf numFmtId="0" fontId="66" fillId="0" borderId="20" xfId="0" applyFont="1" applyBorder="1" applyAlignment="1">
      <alignment/>
    </xf>
    <xf numFmtId="0" fontId="69" fillId="0" borderId="32" xfId="0" applyFont="1" applyBorder="1" applyAlignment="1">
      <alignment wrapText="1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74" fillId="0" borderId="16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24" xfId="0" applyFont="1" applyBorder="1" applyAlignment="1">
      <alignment horizontal="center" vertical="center"/>
    </xf>
    <xf numFmtId="0" fontId="69" fillId="0" borderId="17" xfId="0" applyFont="1" applyBorder="1" applyAlignment="1">
      <alignment/>
    </xf>
    <xf numFmtId="0" fontId="69" fillId="0" borderId="18" xfId="0" applyFont="1" applyBorder="1" applyAlignment="1">
      <alignment/>
    </xf>
    <xf numFmtId="43" fontId="69" fillId="0" borderId="20" xfId="36" applyNumberFormat="1" applyFont="1" applyBorder="1" applyAlignment="1">
      <alignment/>
    </xf>
    <xf numFmtId="43" fontId="0" fillId="0" borderId="32" xfId="36" applyFont="1" applyBorder="1" applyAlignment="1">
      <alignment/>
    </xf>
    <xf numFmtId="0" fontId="65" fillId="0" borderId="0" xfId="0" applyFont="1" applyAlignment="1">
      <alignment horizontal="center"/>
    </xf>
    <xf numFmtId="0" fontId="74" fillId="0" borderId="13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6" fillId="0" borderId="12" xfId="0" applyFont="1" applyBorder="1" applyAlignment="1">
      <alignment/>
    </xf>
    <xf numFmtId="43" fontId="66" fillId="0" borderId="12" xfId="36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6" xfId="0" applyFont="1" applyBorder="1" applyAlignment="1">
      <alignment/>
    </xf>
    <xf numFmtId="43" fontId="66" fillId="0" borderId="16" xfId="0" applyNumberFormat="1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80" fillId="0" borderId="20" xfId="0" applyFont="1" applyBorder="1" applyAlignment="1">
      <alignment/>
    </xf>
    <xf numFmtId="43" fontId="80" fillId="0" borderId="20" xfId="36" applyFont="1" applyBorder="1" applyAlignment="1">
      <alignment/>
    </xf>
    <xf numFmtId="0" fontId="80" fillId="0" borderId="0" xfId="0" applyFont="1" applyBorder="1" applyAlignment="1">
      <alignment/>
    </xf>
    <xf numFmtId="43" fontId="66" fillId="0" borderId="27" xfId="0" applyNumberFormat="1" applyFont="1" applyBorder="1" applyAlignment="1">
      <alignment/>
    </xf>
    <xf numFmtId="43" fontId="66" fillId="0" borderId="0" xfId="0" applyNumberFormat="1" applyFont="1" applyAlignment="1">
      <alignment/>
    </xf>
    <xf numFmtId="43" fontId="81" fillId="0" borderId="27" xfId="36" applyFont="1" applyBorder="1" applyAlignment="1">
      <alignment/>
    </xf>
    <xf numFmtId="0" fontId="81" fillId="0" borderId="0" xfId="0" applyFont="1" applyAlignment="1">
      <alignment/>
    </xf>
    <xf numFmtId="43" fontId="81" fillId="0" borderId="33" xfId="0" applyNumberFormat="1" applyFont="1" applyBorder="1" applyAlignment="1">
      <alignment/>
    </xf>
    <xf numFmtId="0" fontId="65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14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5" fillId="0" borderId="0" xfId="45" applyFont="1" applyBorder="1" applyAlignment="1">
      <alignment horizontal="left"/>
      <protection/>
    </xf>
    <xf numFmtId="0" fontId="83" fillId="0" borderId="0" xfId="0" applyFont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81" fillId="0" borderId="35" xfId="0" applyFont="1" applyBorder="1" applyAlignment="1">
      <alignment horizontal="center"/>
    </xf>
    <xf numFmtId="0" fontId="81" fillId="0" borderId="36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/>
    </xf>
    <xf numFmtId="0" fontId="74" fillId="0" borderId="36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43" fontId="74" fillId="0" borderId="0" xfId="36" applyFont="1" applyBorder="1" applyAlignment="1">
      <alignment/>
    </xf>
    <xf numFmtId="0" fontId="7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10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7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52">
      <selection activeCell="E58" sqref="E58"/>
    </sheetView>
  </sheetViews>
  <sheetFormatPr defaultColWidth="9.140625" defaultRowHeight="15"/>
  <cols>
    <col min="1" max="1" width="13.00390625" style="24" customWidth="1"/>
    <col min="2" max="2" width="7.140625" style="24" customWidth="1"/>
    <col min="3" max="3" width="29.8515625" style="24" customWidth="1"/>
    <col min="4" max="4" width="4.57421875" style="24" customWidth="1"/>
    <col min="5" max="5" width="11.8515625" style="198" customWidth="1"/>
    <col min="6" max="6" width="18.00390625" style="69" customWidth="1"/>
    <col min="7" max="16384" width="9.140625" style="24" customWidth="1"/>
  </cols>
  <sheetData>
    <row r="1" spans="1:6" ht="26.25">
      <c r="A1" s="226" t="s">
        <v>163</v>
      </c>
      <c r="B1" s="226"/>
      <c r="C1" s="226"/>
      <c r="D1" s="226"/>
      <c r="E1" s="226"/>
      <c r="F1" s="226"/>
    </row>
    <row r="2" spans="1:6" ht="26.25">
      <c r="A2" s="226" t="s">
        <v>19</v>
      </c>
      <c r="B2" s="226"/>
      <c r="C2" s="226"/>
      <c r="D2" s="226"/>
      <c r="E2" s="226"/>
      <c r="F2" s="226"/>
    </row>
    <row r="3" spans="1:6" ht="26.25">
      <c r="A3" s="226" t="s">
        <v>393</v>
      </c>
      <c r="B3" s="226"/>
      <c r="C3" s="226"/>
      <c r="D3" s="226"/>
      <c r="E3" s="226"/>
      <c r="F3" s="226"/>
    </row>
    <row r="4" ht="9.75" customHeight="1"/>
    <row r="5" spans="1:6" ht="23.25">
      <c r="A5" s="25" t="s">
        <v>0</v>
      </c>
      <c r="B5" s="25"/>
      <c r="E5" s="198" t="s">
        <v>2</v>
      </c>
      <c r="F5" s="94" t="s">
        <v>25</v>
      </c>
    </row>
    <row r="6" spans="1:6" ht="24" thickBot="1">
      <c r="A6" s="25" t="s">
        <v>1</v>
      </c>
      <c r="B6" s="25"/>
      <c r="E6" s="198">
        <v>2</v>
      </c>
      <c r="F6" s="114">
        <f>7772249.29+191700</f>
        <v>7963949.29</v>
      </c>
    </row>
    <row r="7" spans="1:2" ht="24" thickTop="1">
      <c r="A7" s="25"/>
      <c r="B7" s="25" t="s">
        <v>165</v>
      </c>
    </row>
    <row r="8" spans="3:6" ht="23.25">
      <c r="C8" s="24" t="s">
        <v>3</v>
      </c>
      <c r="E8" s="198">
        <v>3</v>
      </c>
      <c r="F8" s="69">
        <f>22020593.84+6955747.13+973315.73</f>
        <v>29949656.7</v>
      </c>
    </row>
    <row r="9" ht="23.25">
      <c r="C9" s="24" t="s">
        <v>4</v>
      </c>
    </row>
    <row r="10" ht="23.25">
      <c r="C10" s="24" t="s">
        <v>5</v>
      </c>
    </row>
    <row r="11" spans="3:6" ht="23.25">
      <c r="C11" s="24" t="s">
        <v>6</v>
      </c>
      <c r="F11" s="69">
        <v>0</v>
      </c>
    </row>
    <row r="12" spans="3:6" ht="23.25">
      <c r="C12" s="24" t="s">
        <v>7</v>
      </c>
      <c r="E12" s="198">
        <v>4</v>
      </c>
      <c r="F12" s="69">
        <v>30500</v>
      </c>
    </row>
    <row r="13" spans="3:6" ht="23.25">
      <c r="C13" s="24" t="s">
        <v>8</v>
      </c>
      <c r="F13" s="69">
        <v>0</v>
      </c>
    </row>
    <row r="14" spans="3:6" ht="23.25">
      <c r="C14" s="24" t="s">
        <v>9</v>
      </c>
      <c r="F14" s="69">
        <v>0</v>
      </c>
    </row>
    <row r="15" spans="3:6" ht="23.25">
      <c r="C15" s="24" t="s">
        <v>10</v>
      </c>
      <c r="E15" s="198">
        <v>5</v>
      </c>
      <c r="F15" s="69">
        <v>75000</v>
      </c>
    </row>
    <row r="16" spans="3:6" ht="23.25">
      <c r="C16" s="24" t="s">
        <v>11</v>
      </c>
      <c r="F16" s="69">
        <v>0</v>
      </c>
    </row>
    <row r="17" spans="3:6" ht="23.25">
      <c r="C17" s="24" t="s">
        <v>387</v>
      </c>
      <c r="F17" s="69">
        <v>30500</v>
      </c>
    </row>
    <row r="18" spans="3:6" ht="23.25">
      <c r="C18" s="24" t="s">
        <v>12</v>
      </c>
      <c r="F18" s="69">
        <v>0</v>
      </c>
    </row>
    <row r="19" spans="3:6" ht="23.25">
      <c r="C19" s="25" t="s">
        <v>13</v>
      </c>
      <c r="D19" s="25"/>
      <c r="F19" s="116">
        <f>SUM(F8:F18)</f>
        <v>30085656.7</v>
      </c>
    </row>
    <row r="20" spans="1:2" ht="23.25">
      <c r="A20" s="25" t="s">
        <v>164</v>
      </c>
      <c r="B20" s="25"/>
    </row>
    <row r="21" spans="3:6" ht="23.25">
      <c r="C21" s="24" t="s">
        <v>14</v>
      </c>
      <c r="F21" s="69">
        <v>0</v>
      </c>
    </row>
    <row r="22" spans="3:6" ht="23.25">
      <c r="C22" s="24" t="s">
        <v>15</v>
      </c>
      <c r="F22" s="69">
        <v>0</v>
      </c>
    </row>
    <row r="23" spans="3:6" ht="23.25">
      <c r="C23" s="24" t="s">
        <v>16</v>
      </c>
      <c r="F23" s="69">
        <v>0</v>
      </c>
    </row>
    <row r="24" spans="3:6" ht="23.25">
      <c r="C24" s="25" t="s">
        <v>17</v>
      </c>
      <c r="D24" s="25"/>
      <c r="F24" s="115">
        <f>SUM(F21:F23)</f>
        <v>0</v>
      </c>
    </row>
    <row r="25" spans="1:6" ht="24" thickBot="1">
      <c r="A25" s="25" t="s">
        <v>18</v>
      </c>
      <c r="B25" s="25"/>
      <c r="F25" s="114">
        <f>SUM(F19)</f>
        <v>30085656.7</v>
      </c>
    </row>
    <row r="26" ht="24" thickTop="1"/>
    <row r="27" spans="1:2" ht="23.25">
      <c r="A27" s="24" t="s">
        <v>255</v>
      </c>
      <c r="B27" s="24" t="s">
        <v>256</v>
      </c>
    </row>
    <row r="29" ht="23.25">
      <c r="B29" s="24" t="s">
        <v>358</v>
      </c>
    </row>
    <row r="30" ht="23.25">
      <c r="C30" s="24" t="s">
        <v>397</v>
      </c>
    </row>
    <row r="31" spans="3:4" ht="23.25">
      <c r="C31" s="198" t="s">
        <v>360</v>
      </c>
      <c r="D31" s="198"/>
    </row>
    <row r="33" spans="1:5" ht="23.25">
      <c r="A33" s="132" t="s">
        <v>358</v>
      </c>
      <c r="E33" s="102" t="s">
        <v>358</v>
      </c>
    </row>
    <row r="34" spans="2:6" ht="23.25">
      <c r="B34" s="225" t="s">
        <v>363</v>
      </c>
      <c r="C34" s="225"/>
      <c r="D34" s="198"/>
      <c r="E34" s="225" t="s">
        <v>361</v>
      </c>
      <c r="F34" s="225"/>
    </row>
    <row r="35" spans="2:6" ht="23.25">
      <c r="B35" s="225" t="s">
        <v>364</v>
      </c>
      <c r="C35" s="225"/>
      <c r="D35" s="198"/>
      <c r="E35" s="225" t="s">
        <v>362</v>
      </c>
      <c r="F35" s="225"/>
    </row>
    <row r="37" spans="1:6" ht="26.25">
      <c r="A37" s="226" t="s">
        <v>163</v>
      </c>
      <c r="B37" s="226"/>
      <c r="C37" s="226"/>
      <c r="D37" s="226"/>
      <c r="E37" s="226"/>
      <c r="F37" s="226"/>
    </row>
    <row r="38" spans="1:6" ht="26.25">
      <c r="A38" s="226" t="s">
        <v>19</v>
      </c>
      <c r="B38" s="226"/>
      <c r="C38" s="226"/>
      <c r="D38" s="226"/>
      <c r="E38" s="226"/>
      <c r="F38" s="226"/>
    </row>
    <row r="39" spans="1:6" ht="26.25">
      <c r="A39" s="226" t="s">
        <v>393</v>
      </c>
      <c r="B39" s="226"/>
      <c r="C39" s="226"/>
      <c r="D39" s="226"/>
      <c r="E39" s="226"/>
      <c r="F39" s="226"/>
    </row>
    <row r="40" ht="23.25">
      <c r="G40" s="69" t="s">
        <v>370</v>
      </c>
    </row>
    <row r="41" spans="1:6" ht="24" thickBot="1">
      <c r="A41" s="24" t="s">
        <v>155</v>
      </c>
      <c r="E41" s="198">
        <v>2</v>
      </c>
      <c r="F41" s="114">
        <f>7772249.29+191700</f>
        <v>7963949.29</v>
      </c>
    </row>
    <row r="42" spans="1:6" ht="24" thickTop="1">
      <c r="A42" s="24" t="s">
        <v>156</v>
      </c>
      <c r="F42" s="118"/>
    </row>
    <row r="43" ht="23.25">
      <c r="B43" s="25" t="s">
        <v>157</v>
      </c>
    </row>
    <row r="44" spans="3:6" ht="23.25">
      <c r="C44" s="24" t="s">
        <v>158</v>
      </c>
      <c r="E44" s="198">
        <v>6</v>
      </c>
      <c r="F44" s="69">
        <v>425679.66</v>
      </c>
    </row>
    <row r="45" spans="3:6" ht="23.25">
      <c r="C45" s="24" t="s">
        <v>159</v>
      </c>
      <c r="F45" s="69">
        <v>0</v>
      </c>
    </row>
    <row r="46" spans="3:6" ht="23.25">
      <c r="C46" s="24" t="s">
        <v>160</v>
      </c>
      <c r="F46" s="69">
        <v>0</v>
      </c>
    </row>
    <row r="47" spans="3:6" ht="23.25">
      <c r="C47" s="24" t="s">
        <v>161</v>
      </c>
      <c r="E47" s="198">
        <v>7</v>
      </c>
      <c r="F47" s="69">
        <v>1391467.78</v>
      </c>
    </row>
    <row r="48" spans="3:6" ht="23.25">
      <c r="C48" s="24" t="s">
        <v>162</v>
      </c>
      <c r="E48" s="198">
        <v>8</v>
      </c>
      <c r="F48" s="115">
        <v>30500</v>
      </c>
    </row>
    <row r="49" spans="3:6" ht="23.25">
      <c r="C49" s="24" t="s">
        <v>166</v>
      </c>
      <c r="F49" s="116">
        <f>SUM(F44:F48)</f>
        <v>1847647.44</v>
      </c>
    </row>
    <row r="50" ht="23.25">
      <c r="B50" s="25" t="s">
        <v>167</v>
      </c>
    </row>
    <row r="51" spans="3:6" ht="23.25">
      <c r="C51" s="24" t="s">
        <v>168</v>
      </c>
      <c r="F51" s="69">
        <v>0</v>
      </c>
    </row>
    <row r="52" ht="23.25">
      <c r="C52" s="24" t="s">
        <v>169</v>
      </c>
    </row>
    <row r="53" spans="3:6" ht="23.25">
      <c r="C53" s="24" t="s">
        <v>170</v>
      </c>
      <c r="F53" s="116"/>
    </row>
    <row r="54" spans="2:6" ht="23.25">
      <c r="B54" s="24" t="s">
        <v>171</v>
      </c>
      <c r="F54" s="116">
        <f>SUM(F49+F53)</f>
        <v>1847647.44</v>
      </c>
    </row>
    <row r="55" ht="23.25">
      <c r="A55" s="24" t="s">
        <v>27</v>
      </c>
    </row>
    <row r="56" spans="2:6" ht="23.25">
      <c r="B56" s="24" t="s">
        <v>27</v>
      </c>
      <c r="E56" s="198">
        <v>10</v>
      </c>
      <c r="F56" s="69">
        <v>17558535.09</v>
      </c>
    </row>
    <row r="57" spans="2:6" ht="23.25">
      <c r="B57" s="24" t="s">
        <v>28</v>
      </c>
      <c r="F57" s="69">
        <v>10679474.17</v>
      </c>
    </row>
    <row r="58" spans="2:6" ht="23.25">
      <c r="B58" s="24" t="s">
        <v>172</v>
      </c>
      <c r="F58" s="116">
        <f>SUM(F56:F57)</f>
        <v>28238009.259999998</v>
      </c>
    </row>
    <row r="59" spans="1:6" ht="24" thickBot="1">
      <c r="A59" s="24" t="s">
        <v>173</v>
      </c>
      <c r="F59" s="117">
        <f>SUM(F54+F58)</f>
        <v>30085656.7</v>
      </c>
    </row>
    <row r="60" ht="24" thickTop="1"/>
    <row r="61" spans="1:2" ht="23.25">
      <c r="A61" s="24" t="s">
        <v>255</v>
      </c>
      <c r="B61" s="24" t="s">
        <v>256</v>
      </c>
    </row>
    <row r="63" ht="23.25">
      <c r="B63" s="24" t="s">
        <v>358</v>
      </c>
    </row>
    <row r="64" ht="23.25">
      <c r="C64" s="24" t="s">
        <v>359</v>
      </c>
    </row>
    <row r="65" spans="3:4" ht="23.25">
      <c r="C65" s="198" t="s">
        <v>360</v>
      </c>
      <c r="D65" s="198"/>
    </row>
    <row r="67" spans="1:5" ht="23.25">
      <c r="A67" s="132" t="s">
        <v>358</v>
      </c>
      <c r="E67" s="102" t="s">
        <v>358</v>
      </c>
    </row>
    <row r="68" spans="2:6" ht="23.25">
      <c r="B68" s="225" t="s">
        <v>363</v>
      </c>
      <c r="C68" s="225"/>
      <c r="D68" s="198"/>
      <c r="E68" s="225" t="s">
        <v>361</v>
      </c>
      <c r="F68" s="225"/>
    </row>
    <row r="69" spans="2:6" ht="23.25">
      <c r="B69" s="225" t="s">
        <v>364</v>
      </c>
      <c r="C69" s="225"/>
      <c r="D69" s="198"/>
      <c r="E69" s="225" t="s">
        <v>362</v>
      </c>
      <c r="F69" s="225"/>
    </row>
  </sheetData>
  <sheetProtection/>
  <mergeCells count="14">
    <mergeCell ref="A1:F1"/>
    <mergeCell ref="A2:F2"/>
    <mergeCell ref="A3:F3"/>
    <mergeCell ref="A37:F37"/>
    <mergeCell ref="A38:F38"/>
    <mergeCell ref="A39:F39"/>
    <mergeCell ref="E34:F34"/>
    <mergeCell ref="E35:F35"/>
    <mergeCell ref="B34:C34"/>
    <mergeCell ref="B35:C35"/>
    <mergeCell ref="B68:C68"/>
    <mergeCell ref="E68:F68"/>
    <mergeCell ref="B69:C69"/>
    <mergeCell ref="E69:F69"/>
  </mergeCells>
  <printOptions/>
  <pageMargins left="0.28" right="0.3" top="0.18" bottom="0.27" header="0.19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15.00390625" style="30" customWidth="1"/>
    <col min="2" max="2" width="24.28125" style="30" customWidth="1"/>
    <col min="3" max="3" width="19.7109375" style="30" customWidth="1"/>
    <col min="4" max="4" width="18.421875" style="30" customWidth="1"/>
    <col min="5" max="5" width="19.7109375" style="30" customWidth="1"/>
    <col min="6" max="6" width="19.28125" style="30" customWidth="1"/>
    <col min="7" max="7" width="20.7109375" style="30" customWidth="1"/>
    <col min="8" max="8" width="19.57421875" style="30" customWidth="1"/>
    <col min="9" max="9" width="10.421875" style="30" customWidth="1"/>
    <col min="10" max="10" width="2.421875" style="30" customWidth="1"/>
    <col min="11" max="16384" width="9.140625" style="30" customWidth="1"/>
  </cols>
  <sheetData>
    <row r="1" spans="1:8" s="37" customFormat="1" ht="28.5" customHeight="1">
      <c r="A1" s="244" t="s">
        <v>193</v>
      </c>
      <c r="B1" s="244"/>
      <c r="C1" s="244"/>
      <c r="D1" s="244"/>
      <c r="E1" s="244"/>
      <c r="F1" s="244"/>
      <c r="G1" s="244"/>
      <c r="H1" s="244"/>
    </row>
    <row r="2" spans="1:8" s="37" customFormat="1" ht="28.5" customHeight="1">
      <c r="A2" s="244" t="s">
        <v>395</v>
      </c>
      <c r="B2" s="244"/>
      <c r="C2" s="244"/>
      <c r="D2" s="244"/>
      <c r="E2" s="244"/>
      <c r="F2" s="244"/>
      <c r="G2" s="244"/>
      <c r="H2" s="244"/>
    </row>
    <row r="3" spans="1:9" s="37" customFormat="1" ht="28.5" customHeight="1">
      <c r="A3" s="244" t="s">
        <v>391</v>
      </c>
      <c r="B3" s="244"/>
      <c r="C3" s="244"/>
      <c r="D3" s="244"/>
      <c r="E3" s="244"/>
      <c r="F3" s="244"/>
      <c r="G3" s="244"/>
      <c r="H3" s="244"/>
      <c r="I3" s="244"/>
    </row>
    <row r="5" spans="1:10" s="24" customFormat="1" ht="22.5" customHeight="1">
      <c r="A5" s="227" t="s">
        <v>50</v>
      </c>
      <c r="B5" s="227" t="s">
        <v>36</v>
      </c>
      <c r="C5" s="242" t="s">
        <v>33</v>
      </c>
      <c r="D5" s="227" t="s">
        <v>51</v>
      </c>
      <c r="E5" s="227" t="s">
        <v>53</v>
      </c>
      <c r="F5" s="38" t="s">
        <v>54</v>
      </c>
      <c r="G5" s="227" t="s">
        <v>55</v>
      </c>
      <c r="H5" s="242" t="s">
        <v>30</v>
      </c>
      <c r="I5" s="241"/>
      <c r="J5" s="241"/>
    </row>
    <row r="6" spans="1:10" s="24" customFormat="1" ht="22.5" customHeight="1">
      <c r="A6" s="228"/>
      <c r="B6" s="228"/>
      <c r="C6" s="243"/>
      <c r="D6" s="228"/>
      <c r="E6" s="228"/>
      <c r="F6" s="200" t="s">
        <v>408</v>
      </c>
      <c r="G6" s="228"/>
      <c r="H6" s="243"/>
      <c r="I6" s="241"/>
      <c r="J6" s="241"/>
    </row>
    <row r="7" spans="1:10" s="24" customFormat="1" ht="22.5" customHeight="1">
      <c r="A7" s="40" t="s">
        <v>78</v>
      </c>
      <c r="B7" s="32" t="s">
        <v>56</v>
      </c>
      <c r="C7" s="34" t="s">
        <v>207</v>
      </c>
      <c r="D7" s="34">
        <v>2571120</v>
      </c>
      <c r="E7" s="34">
        <v>2571120</v>
      </c>
      <c r="F7" s="34"/>
      <c r="G7" s="34">
        <v>0</v>
      </c>
      <c r="H7" s="34">
        <f>SUM(E7:G7)</f>
        <v>2571120</v>
      </c>
      <c r="I7" s="33"/>
      <c r="J7" s="33"/>
    </row>
    <row r="8" spans="1:10" s="24" customFormat="1" ht="22.5" customHeight="1">
      <c r="A8" s="40"/>
      <c r="B8" s="32" t="s">
        <v>57</v>
      </c>
      <c r="C8" s="34" t="s">
        <v>207</v>
      </c>
      <c r="D8" s="34">
        <f>4861060+280658+4760</f>
        <v>5146478</v>
      </c>
      <c r="E8" s="34">
        <f>5064580-2571120+598260+364</f>
        <v>3092084</v>
      </c>
      <c r="F8" s="34"/>
      <c r="G8" s="34">
        <f>795883+155610+317100+27</f>
        <v>1268620</v>
      </c>
      <c r="H8" s="34">
        <f>SUM(E8:G8)</f>
        <v>4360704</v>
      </c>
      <c r="I8" s="33"/>
      <c r="J8" s="33"/>
    </row>
    <row r="9" spans="1:10" s="24" customFormat="1" ht="22.5" customHeight="1">
      <c r="A9" s="40" t="s">
        <v>66</v>
      </c>
      <c r="B9" s="32" t="s">
        <v>58</v>
      </c>
      <c r="C9" s="34" t="s">
        <v>207</v>
      </c>
      <c r="D9" s="34">
        <f>387402+49478+41880</f>
        <v>478760</v>
      </c>
      <c r="E9" s="34">
        <f>45118.25+117880</f>
        <v>162998.25</v>
      </c>
      <c r="F9" s="34"/>
      <c r="G9" s="34">
        <f>62700+51880</f>
        <v>114580</v>
      </c>
      <c r="H9" s="34">
        <f>SUM(E9:G9)</f>
        <v>277578.25</v>
      </c>
      <c r="I9" s="33"/>
      <c r="J9" s="33"/>
    </row>
    <row r="10" spans="1:10" s="24" customFormat="1" ht="22.5" customHeight="1">
      <c r="A10" s="40"/>
      <c r="B10" s="32" t="s">
        <v>59</v>
      </c>
      <c r="C10" s="34" t="s">
        <v>207</v>
      </c>
      <c r="D10" s="34">
        <f>2265000+120000-425658</f>
        <v>1959342</v>
      </c>
      <c r="E10" s="34">
        <f>884648.71+6000</f>
        <v>890648.71</v>
      </c>
      <c r="F10" s="34"/>
      <c r="G10" s="34">
        <v>14422</v>
      </c>
      <c r="H10" s="34">
        <f aca="true" t="shared" si="0" ref="H10:H16">SUM(E10:G10)</f>
        <v>905070.71</v>
      </c>
      <c r="I10" s="33"/>
      <c r="J10" s="33"/>
    </row>
    <row r="11" spans="1:10" s="24" customFormat="1" ht="22.5" customHeight="1">
      <c r="A11" s="40"/>
      <c r="B11" s="32" t="s">
        <v>60</v>
      </c>
      <c r="C11" s="34" t="s">
        <v>207</v>
      </c>
      <c r="D11" s="34">
        <f>410000+20000-85260</f>
        <v>344740</v>
      </c>
      <c r="E11" s="34">
        <v>196813</v>
      </c>
      <c r="F11" s="34"/>
      <c r="G11" s="34">
        <v>95733.35</v>
      </c>
      <c r="H11" s="34">
        <f t="shared" si="0"/>
        <v>292546.35</v>
      </c>
      <c r="I11" s="33"/>
      <c r="J11" s="33"/>
    </row>
    <row r="12" spans="1:10" s="24" customFormat="1" ht="22.5" customHeight="1">
      <c r="A12" s="40"/>
      <c r="B12" s="32" t="s">
        <v>61</v>
      </c>
      <c r="C12" s="34" t="s">
        <v>207</v>
      </c>
      <c r="D12" s="34">
        <f>195000+90000</f>
        <v>285000</v>
      </c>
      <c r="E12" s="34">
        <v>201080.18</v>
      </c>
      <c r="F12" s="34"/>
      <c r="G12" s="34">
        <v>0</v>
      </c>
      <c r="H12" s="34">
        <f t="shared" si="0"/>
        <v>201080.18</v>
      </c>
      <c r="I12" s="33"/>
      <c r="J12" s="33"/>
    </row>
    <row r="13" spans="1:10" s="24" customFormat="1" ht="22.5" customHeight="1">
      <c r="A13" s="40" t="s">
        <v>67</v>
      </c>
      <c r="B13" s="32" t="s">
        <v>62</v>
      </c>
      <c r="C13" s="34" t="s">
        <v>207</v>
      </c>
      <c r="D13" s="34">
        <v>229700</v>
      </c>
      <c r="E13" s="34">
        <v>133860</v>
      </c>
      <c r="F13" s="34"/>
      <c r="G13" s="34">
        <v>11150</v>
      </c>
      <c r="H13" s="34">
        <f t="shared" si="0"/>
        <v>145010</v>
      </c>
      <c r="I13" s="33"/>
      <c r="J13" s="33"/>
    </row>
    <row r="14" spans="1:10" s="24" customFormat="1" ht="22.5" customHeight="1">
      <c r="A14" s="40"/>
      <c r="B14" s="32" t="s">
        <v>63</v>
      </c>
      <c r="C14" s="34" t="s">
        <v>207</v>
      </c>
      <c r="D14" s="34">
        <v>0</v>
      </c>
      <c r="E14" s="34"/>
      <c r="F14" s="34"/>
      <c r="G14" s="34"/>
      <c r="H14" s="34"/>
      <c r="I14" s="33"/>
      <c r="J14" s="33"/>
    </row>
    <row r="15" spans="1:10" s="24" customFormat="1" ht="22.5" customHeight="1">
      <c r="A15" s="40" t="s">
        <v>68</v>
      </c>
      <c r="B15" s="32" t="s">
        <v>64</v>
      </c>
      <c r="C15" s="34" t="s">
        <v>207</v>
      </c>
      <c r="D15" s="34">
        <v>20000</v>
      </c>
      <c r="E15" s="34">
        <v>20000</v>
      </c>
      <c r="F15" s="34"/>
      <c r="G15" s="34">
        <v>0</v>
      </c>
      <c r="H15" s="34">
        <f t="shared" si="0"/>
        <v>20000</v>
      </c>
      <c r="I15" s="33"/>
      <c r="J15" s="33"/>
    </row>
    <row r="16" spans="1:10" s="24" customFormat="1" ht="22.5" customHeight="1">
      <c r="A16" s="40" t="s">
        <v>69</v>
      </c>
      <c r="B16" s="32" t="s">
        <v>65</v>
      </c>
      <c r="C16" s="34" t="s">
        <v>207</v>
      </c>
      <c r="D16" s="34">
        <v>75000</v>
      </c>
      <c r="E16" s="34">
        <v>75000</v>
      </c>
      <c r="F16" s="34"/>
      <c r="G16" s="34">
        <v>0</v>
      </c>
      <c r="H16" s="34">
        <f t="shared" si="0"/>
        <v>75000</v>
      </c>
      <c r="I16" s="33"/>
      <c r="J16" s="33"/>
    </row>
    <row r="17" spans="1:10" s="24" customFormat="1" ht="22.5" customHeight="1">
      <c r="A17" s="40"/>
      <c r="B17" s="32"/>
      <c r="C17" s="34"/>
      <c r="D17" s="34"/>
      <c r="E17" s="34"/>
      <c r="F17" s="34"/>
      <c r="G17" s="34"/>
      <c r="H17" s="34"/>
      <c r="I17" s="33"/>
      <c r="J17" s="33"/>
    </row>
    <row r="18" spans="1:10" s="24" customFormat="1" ht="22.5" customHeight="1">
      <c r="A18" s="40"/>
      <c r="B18" s="32"/>
      <c r="C18" s="34"/>
      <c r="D18" s="34"/>
      <c r="E18" s="34"/>
      <c r="F18" s="34"/>
      <c r="G18" s="34"/>
      <c r="H18" s="34"/>
      <c r="I18" s="33"/>
      <c r="J18" s="33"/>
    </row>
    <row r="19" spans="1:10" s="24" customFormat="1" ht="22.5" customHeight="1">
      <c r="A19" s="40"/>
      <c r="B19" s="32"/>
      <c r="C19" s="34"/>
      <c r="D19" s="34"/>
      <c r="E19" s="34"/>
      <c r="F19" s="34"/>
      <c r="G19" s="34"/>
      <c r="H19" s="34"/>
      <c r="I19" s="33"/>
      <c r="J19" s="33"/>
    </row>
    <row r="20" spans="1:10" s="25" customFormat="1" ht="43.5" customHeight="1">
      <c r="A20" s="208"/>
      <c r="B20" s="209" t="s">
        <v>30</v>
      </c>
      <c r="C20" s="210"/>
      <c r="D20" s="210">
        <f>SUM(D7:D19)</f>
        <v>11110140</v>
      </c>
      <c r="E20" s="210">
        <f>SUM(E7:E19)</f>
        <v>7343604.14</v>
      </c>
      <c r="F20" s="210">
        <f>SUM(F7:F19)</f>
        <v>0</v>
      </c>
      <c r="G20" s="210">
        <f>SUM(G7:G19)</f>
        <v>1504505.35</v>
      </c>
      <c r="H20" s="210">
        <f>SUM(H7:H19)</f>
        <v>8848109.49</v>
      </c>
      <c r="I20" s="211"/>
      <c r="J20" s="212"/>
    </row>
    <row r="21" spans="1:10" s="24" customFormat="1" ht="22.5" customHeight="1">
      <c r="A21" s="178"/>
      <c r="B21" s="178"/>
      <c r="C21" s="179"/>
      <c r="D21" s="179"/>
      <c r="E21" s="179"/>
      <c r="F21" s="179"/>
      <c r="G21" s="179"/>
      <c r="H21" s="179"/>
      <c r="I21" s="33"/>
      <c r="J21" s="33"/>
    </row>
    <row r="22" spans="1:7" s="24" customFormat="1" ht="23.25">
      <c r="A22" s="102" t="s">
        <v>358</v>
      </c>
      <c r="C22" s="102"/>
      <c r="D22" s="102" t="s">
        <v>358</v>
      </c>
      <c r="G22" s="24" t="s">
        <v>358</v>
      </c>
    </row>
    <row r="23" spans="1:8" s="24" customFormat="1" ht="23.25">
      <c r="A23" s="225" t="s">
        <v>359</v>
      </c>
      <c r="B23" s="225"/>
      <c r="C23" s="133"/>
      <c r="D23" s="225" t="s">
        <v>363</v>
      </c>
      <c r="E23" s="225"/>
      <c r="F23" s="133"/>
      <c r="G23" s="225" t="s">
        <v>361</v>
      </c>
      <c r="H23" s="225"/>
    </row>
    <row r="24" spans="1:8" s="24" customFormat="1" ht="23.25">
      <c r="A24" s="225" t="s">
        <v>360</v>
      </c>
      <c r="B24" s="225"/>
      <c r="C24" s="133"/>
      <c r="D24" s="225" t="s">
        <v>364</v>
      </c>
      <c r="E24" s="225"/>
      <c r="F24" s="133"/>
      <c r="G24" s="225" t="s">
        <v>362</v>
      </c>
      <c r="H24" s="225"/>
    </row>
    <row r="25" spans="1:10" s="24" customFormat="1" ht="22.5" customHeight="1">
      <c r="A25" s="33"/>
      <c r="B25" s="33"/>
      <c r="C25" s="161"/>
      <c r="D25" s="161"/>
      <c r="E25" s="161"/>
      <c r="F25" s="161"/>
      <c r="G25" s="161"/>
      <c r="H25" s="161"/>
      <c r="I25" s="33"/>
      <c r="J25" s="33"/>
    </row>
    <row r="26" spans="1:10" s="24" customFormat="1" ht="22.5" customHeight="1">
      <c r="A26" s="33"/>
      <c r="B26" s="33"/>
      <c r="C26" s="161"/>
      <c r="D26" s="161"/>
      <c r="E26" s="161"/>
      <c r="F26" s="161"/>
      <c r="G26" s="161"/>
      <c r="H26" s="161"/>
      <c r="I26" s="33"/>
      <c r="J26" s="33"/>
    </row>
    <row r="27" spans="1:10" s="24" customFormat="1" ht="22.5" customHeight="1">
      <c r="A27" s="33"/>
      <c r="B27" s="33"/>
      <c r="C27" s="161"/>
      <c r="D27" s="161"/>
      <c r="E27" s="161"/>
      <c r="F27" s="161"/>
      <c r="G27" s="161"/>
      <c r="H27" s="161"/>
      <c r="I27" s="33"/>
      <c r="J27" s="33"/>
    </row>
    <row r="28" spans="1:10" s="24" customFormat="1" ht="22.5" customHeight="1">
      <c r="A28" s="33"/>
      <c r="B28" s="33"/>
      <c r="C28" s="161"/>
      <c r="D28" s="161"/>
      <c r="E28" s="161"/>
      <c r="F28" s="161"/>
      <c r="G28" s="161"/>
      <c r="H28" s="161"/>
      <c r="I28" s="33"/>
      <c r="J28" s="33"/>
    </row>
    <row r="29" spans="1:10" s="24" customFormat="1" ht="24.75" customHeight="1">
      <c r="A29" s="33"/>
      <c r="B29" s="33"/>
      <c r="C29" s="161"/>
      <c r="D29" s="161"/>
      <c r="E29" s="161"/>
      <c r="F29" s="161"/>
      <c r="G29" s="161"/>
      <c r="H29" s="161"/>
      <c r="I29" s="33"/>
      <c r="J29" s="33"/>
    </row>
  </sheetData>
  <sheetProtection/>
  <mergeCells count="17">
    <mergeCell ref="A24:B24"/>
    <mergeCell ref="D24:E24"/>
    <mergeCell ref="G24:H24"/>
    <mergeCell ref="I5:J6"/>
    <mergeCell ref="G5:G6"/>
    <mergeCell ref="H5:H6"/>
    <mergeCell ref="A5:A6"/>
    <mergeCell ref="B5:B6"/>
    <mergeCell ref="A23:B23"/>
    <mergeCell ref="D23:E23"/>
    <mergeCell ref="G23:H23"/>
    <mergeCell ref="C5:C6"/>
    <mergeCell ref="D5:D6"/>
    <mergeCell ref="E5:E6"/>
    <mergeCell ref="A1:H1"/>
    <mergeCell ref="A2:H2"/>
    <mergeCell ref="A3:I3"/>
  </mergeCells>
  <printOptions/>
  <pageMargins left="0.7" right="0.15748031496062992" top="0.15748031496062992" bottom="0.15748031496062992" header="0.15748031496062992" footer="0.15748031496062992"/>
  <pageSetup orientation="landscape" paperSize="9" scale="85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9">
      <selection activeCell="D14" sqref="D14"/>
    </sheetView>
  </sheetViews>
  <sheetFormatPr defaultColWidth="9.140625" defaultRowHeight="15"/>
  <cols>
    <col min="1" max="1" width="19.28125" style="0" customWidth="1"/>
    <col min="2" max="2" width="23.28125" style="0" customWidth="1"/>
    <col min="3" max="3" width="16.28125" style="0" customWidth="1"/>
    <col min="4" max="4" width="16.57421875" style="0" customWidth="1"/>
    <col min="5" max="5" width="21.7109375" style="0" customWidth="1"/>
    <col min="6" max="6" width="15.7109375" style="0" customWidth="1"/>
    <col min="7" max="7" width="22.140625" style="0" customWidth="1"/>
    <col min="8" max="8" width="20.7109375" style="0" customWidth="1"/>
  </cols>
  <sheetData>
    <row r="1" spans="1:8" ht="26.25">
      <c r="A1" s="244" t="s">
        <v>193</v>
      </c>
      <c r="B1" s="244"/>
      <c r="C1" s="244"/>
      <c r="D1" s="244"/>
      <c r="E1" s="244"/>
      <c r="F1" s="244"/>
      <c r="G1" s="244"/>
      <c r="H1" s="244"/>
    </row>
    <row r="2" spans="1:8" ht="26.25">
      <c r="A2" s="244" t="s">
        <v>195</v>
      </c>
      <c r="B2" s="244"/>
      <c r="C2" s="244"/>
      <c r="D2" s="244"/>
      <c r="E2" s="244"/>
      <c r="F2" s="244"/>
      <c r="G2" s="244"/>
      <c r="H2" s="244"/>
    </row>
    <row r="3" spans="1:8" ht="26.25">
      <c r="A3" s="244" t="s">
        <v>391</v>
      </c>
      <c r="B3" s="244"/>
      <c r="C3" s="244"/>
      <c r="D3" s="244"/>
      <c r="E3" s="244"/>
      <c r="F3" s="244"/>
      <c r="G3" s="244"/>
      <c r="H3" s="244"/>
    </row>
    <row r="4" ht="18.75">
      <c r="D4" s="1"/>
    </row>
    <row r="5" spans="1:8" s="24" customFormat="1" ht="71.25" customHeight="1">
      <c r="A5" s="97" t="s">
        <v>70</v>
      </c>
      <c r="B5" s="97" t="s">
        <v>36</v>
      </c>
      <c r="C5" s="97" t="s">
        <v>33</v>
      </c>
      <c r="D5" s="96" t="s">
        <v>51</v>
      </c>
      <c r="E5" s="76" t="s">
        <v>409</v>
      </c>
      <c r="F5" s="76" t="s">
        <v>410</v>
      </c>
      <c r="G5" s="76" t="s">
        <v>411</v>
      </c>
      <c r="H5" s="96" t="s">
        <v>30</v>
      </c>
    </row>
    <row r="6" spans="1:8" s="24" customFormat="1" ht="22.5" customHeight="1">
      <c r="A6" s="40" t="s">
        <v>52</v>
      </c>
      <c r="B6" s="41" t="s">
        <v>56</v>
      </c>
      <c r="C6" s="41"/>
      <c r="D6" s="42"/>
      <c r="E6" s="42"/>
      <c r="F6" s="48"/>
      <c r="G6" s="48"/>
      <c r="H6" s="42"/>
    </row>
    <row r="7" spans="1:8" s="24" customFormat="1" ht="22.5" customHeight="1">
      <c r="A7" s="40"/>
      <c r="B7" s="32" t="s">
        <v>57</v>
      </c>
      <c r="C7" s="32"/>
      <c r="D7" s="34"/>
      <c r="E7" s="34"/>
      <c r="F7" s="48"/>
      <c r="G7" s="48"/>
      <c r="H7" s="34"/>
    </row>
    <row r="8" spans="1:8" s="24" customFormat="1" ht="22.5" customHeight="1">
      <c r="A8" s="40" t="s">
        <v>66</v>
      </c>
      <c r="B8" s="32" t="s">
        <v>58</v>
      </c>
      <c r="C8" s="32"/>
      <c r="D8" s="34"/>
      <c r="E8" s="34"/>
      <c r="F8" s="48"/>
      <c r="G8" s="48"/>
      <c r="H8" s="34"/>
    </row>
    <row r="9" spans="1:8" s="24" customFormat="1" ht="22.5" customHeight="1">
      <c r="A9" s="40"/>
      <c r="B9" s="32" t="s">
        <v>59</v>
      </c>
      <c r="C9" s="32" t="s">
        <v>152</v>
      </c>
      <c r="D9" s="34">
        <f>380000-90000</f>
        <v>290000</v>
      </c>
      <c r="E9" s="34">
        <v>49950</v>
      </c>
      <c r="F9" s="48">
        <v>0</v>
      </c>
      <c r="G9" s="48">
        <v>0</v>
      </c>
      <c r="H9" s="34">
        <f>SUM(E9)</f>
        <v>49950</v>
      </c>
    </row>
    <row r="10" spans="1:8" s="24" customFormat="1" ht="22.5" customHeight="1">
      <c r="A10" s="40"/>
      <c r="B10" s="32" t="s">
        <v>60</v>
      </c>
      <c r="C10" s="32" t="s">
        <v>152</v>
      </c>
      <c r="D10" s="34">
        <v>30000</v>
      </c>
      <c r="E10" s="34"/>
      <c r="F10" s="48"/>
      <c r="G10" s="48"/>
      <c r="H10" s="34">
        <v>0</v>
      </c>
    </row>
    <row r="11" spans="1:8" s="24" customFormat="1" ht="22.5" customHeight="1">
      <c r="A11" s="40"/>
      <c r="B11" s="32" t="s">
        <v>61</v>
      </c>
      <c r="C11" s="32"/>
      <c r="D11" s="34"/>
      <c r="E11" s="34"/>
      <c r="F11" s="48"/>
      <c r="G11" s="48"/>
      <c r="H11" s="34"/>
    </row>
    <row r="12" spans="1:8" s="24" customFormat="1" ht="22.5" customHeight="1">
      <c r="A12" s="40" t="s">
        <v>67</v>
      </c>
      <c r="B12" s="32" t="s">
        <v>62</v>
      </c>
      <c r="C12" s="32"/>
      <c r="D12" s="34"/>
      <c r="E12" s="34"/>
      <c r="F12" s="48"/>
      <c r="G12" s="48"/>
      <c r="H12" s="34"/>
    </row>
    <row r="13" spans="1:8" s="24" customFormat="1" ht="22.5" customHeight="1">
      <c r="A13" s="40"/>
      <c r="B13" s="32" t="s">
        <v>63</v>
      </c>
      <c r="C13" s="32"/>
      <c r="D13" s="34"/>
      <c r="E13" s="34"/>
      <c r="F13" s="48"/>
      <c r="G13" s="48"/>
      <c r="H13" s="34"/>
    </row>
    <row r="14" spans="1:8" s="24" customFormat="1" ht="22.5" customHeight="1">
      <c r="A14" s="40" t="s">
        <v>68</v>
      </c>
      <c r="B14" s="32" t="s">
        <v>64</v>
      </c>
      <c r="C14" s="32"/>
      <c r="D14" s="34"/>
      <c r="E14" s="34"/>
      <c r="F14" s="48"/>
      <c r="G14" s="48"/>
      <c r="H14" s="34"/>
    </row>
    <row r="15" spans="1:8" s="24" customFormat="1" ht="22.5" customHeight="1">
      <c r="A15" s="40" t="s">
        <v>69</v>
      </c>
      <c r="B15" s="32" t="s">
        <v>65</v>
      </c>
      <c r="C15" s="32"/>
      <c r="D15" s="34"/>
      <c r="E15" s="34"/>
      <c r="F15" s="48"/>
      <c r="G15" s="48"/>
      <c r="H15" s="34"/>
    </row>
    <row r="16" spans="1:8" s="24" customFormat="1" ht="22.5" customHeight="1">
      <c r="A16" s="40"/>
      <c r="B16" s="32"/>
      <c r="C16" s="32"/>
      <c r="D16" s="34"/>
      <c r="E16" s="34"/>
      <c r="F16" s="48"/>
      <c r="G16" s="48"/>
      <c r="H16" s="34"/>
    </row>
    <row r="17" spans="1:8" s="25" customFormat="1" ht="42.75" customHeight="1">
      <c r="A17" s="215"/>
      <c r="B17" s="216" t="s">
        <v>30</v>
      </c>
      <c r="C17" s="216"/>
      <c r="D17" s="173">
        <f>SUM(D4:D12)</f>
        <v>320000</v>
      </c>
      <c r="E17" s="173">
        <f>SUM(E4:E12)</f>
        <v>49950</v>
      </c>
      <c r="F17" s="173">
        <f>SUM(F4:F12)</f>
        <v>0</v>
      </c>
      <c r="G17" s="173">
        <f>SUM(G4:G12)</f>
        <v>0</v>
      </c>
      <c r="H17" s="173">
        <f>SUM(H4:H12)</f>
        <v>49950</v>
      </c>
    </row>
    <row r="18" spans="1:8" s="24" customFormat="1" ht="22.5" customHeight="1">
      <c r="A18" s="178"/>
      <c r="B18" s="178"/>
      <c r="C18" s="178"/>
      <c r="D18" s="179"/>
      <c r="E18" s="179"/>
      <c r="F18" s="179"/>
      <c r="G18" s="179"/>
      <c r="H18" s="179"/>
    </row>
    <row r="19" spans="1:7" s="24" customFormat="1" ht="23.25">
      <c r="A19" s="102" t="s">
        <v>358</v>
      </c>
      <c r="C19" s="102"/>
      <c r="D19" s="102" t="s">
        <v>358</v>
      </c>
      <c r="G19" s="24" t="s">
        <v>358</v>
      </c>
    </row>
    <row r="20" spans="1:7" s="24" customFormat="1" ht="23.25">
      <c r="A20" s="225" t="s">
        <v>359</v>
      </c>
      <c r="B20" s="225"/>
      <c r="C20" s="133"/>
      <c r="D20" s="225" t="s">
        <v>363</v>
      </c>
      <c r="E20" s="225"/>
      <c r="F20" s="133"/>
      <c r="G20" s="199" t="s">
        <v>361</v>
      </c>
    </row>
    <row r="21" spans="1:7" s="24" customFormat="1" ht="23.25">
      <c r="A21" s="225" t="s">
        <v>360</v>
      </c>
      <c r="B21" s="225"/>
      <c r="C21" s="133"/>
      <c r="D21" s="225" t="s">
        <v>364</v>
      </c>
      <c r="E21" s="225"/>
      <c r="F21" s="133"/>
      <c r="G21" s="199" t="s">
        <v>362</v>
      </c>
    </row>
    <row r="22" spans="1:8" s="24" customFormat="1" ht="31.5" customHeight="1">
      <c r="A22" s="33"/>
      <c r="B22" s="33"/>
      <c r="C22" s="33"/>
      <c r="D22" s="161"/>
      <c r="E22" s="161"/>
      <c r="F22" s="161">
        <f>SUM(F9:F17)</f>
        <v>0</v>
      </c>
      <c r="G22" s="161">
        <f>SUM(G9:G17)</f>
        <v>0</v>
      </c>
      <c r="H22" s="161"/>
    </row>
  </sheetData>
  <sheetProtection/>
  <mergeCells count="7">
    <mergeCell ref="A21:B21"/>
    <mergeCell ref="D21:E21"/>
    <mergeCell ref="A1:H1"/>
    <mergeCell ref="A2:H2"/>
    <mergeCell ref="A3:H3"/>
    <mergeCell ref="A20:B20"/>
    <mergeCell ref="D20:E20"/>
  </mergeCells>
  <printOptions/>
  <pageMargins left="0.72" right="0.18" top="0.3" bottom="0.15" header="0.3" footer="0.15"/>
  <pageSetup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F20" sqref="F20"/>
    </sheetView>
  </sheetViews>
  <sheetFormatPr defaultColWidth="9.140625" defaultRowHeight="15"/>
  <cols>
    <col min="1" max="1" width="16.140625" style="24" customWidth="1"/>
    <col min="2" max="2" width="22.140625" style="24" customWidth="1"/>
    <col min="3" max="3" width="15.140625" style="24" customWidth="1"/>
    <col min="4" max="4" width="17.00390625" style="24" customWidth="1"/>
    <col min="5" max="5" width="19.28125" style="24" customWidth="1"/>
    <col min="6" max="6" width="15.421875" style="24" customWidth="1"/>
    <col min="7" max="7" width="15.7109375" style="24" customWidth="1"/>
    <col min="8" max="8" width="13.7109375" style="24" customWidth="1"/>
    <col min="9" max="9" width="17.140625" style="24" customWidth="1"/>
    <col min="10" max="16384" width="9.140625" style="24" customWidth="1"/>
  </cols>
  <sheetData>
    <row r="1" spans="1:9" ht="26.25">
      <c r="A1" s="244" t="s">
        <v>193</v>
      </c>
      <c r="B1" s="244"/>
      <c r="C1" s="244"/>
      <c r="D1" s="244"/>
      <c r="E1" s="244"/>
      <c r="F1" s="244"/>
      <c r="G1" s="244"/>
      <c r="H1" s="244"/>
      <c r="I1" s="244"/>
    </row>
    <row r="2" spans="1:9" ht="26.25">
      <c r="A2" s="244" t="s">
        <v>196</v>
      </c>
      <c r="B2" s="244"/>
      <c r="C2" s="244"/>
      <c r="D2" s="244"/>
      <c r="E2" s="244"/>
      <c r="F2" s="244"/>
      <c r="G2" s="244"/>
      <c r="H2" s="244"/>
      <c r="I2" s="244"/>
    </row>
    <row r="3" spans="1:9" ht="26.25">
      <c r="A3" s="244" t="s">
        <v>391</v>
      </c>
      <c r="B3" s="244"/>
      <c r="C3" s="244"/>
      <c r="D3" s="244"/>
      <c r="E3" s="244"/>
      <c r="F3" s="244"/>
      <c r="G3" s="244"/>
      <c r="H3" s="244"/>
      <c r="I3" s="244"/>
    </row>
    <row r="5" spans="1:9" ht="19.5" customHeight="1">
      <c r="A5" s="227" t="s">
        <v>50</v>
      </c>
      <c r="B5" s="227" t="s">
        <v>36</v>
      </c>
      <c r="C5" s="227" t="s">
        <v>33</v>
      </c>
      <c r="D5" s="242" t="s">
        <v>51</v>
      </c>
      <c r="E5" s="44" t="s">
        <v>53</v>
      </c>
      <c r="F5" s="227" t="s">
        <v>72</v>
      </c>
      <c r="G5" s="38" t="s">
        <v>73</v>
      </c>
      <c r="H5" s="38" t="s">
        <v>76</v>
      </c>
      <c r="I5" s="242" t="s">
        <v>30</v>
      </c>
    </row>
    <row r="6" spans="1:9" ht="19.5" customHeight="1">
      <c r="A6" s="247"/>
      <c r="B6" s="247"/>
      <c r="C6" s="247"/>
      <c r="D6" s="248"/>
      <c r="E6" s="45" t="s">
        <v>71</v>
      </c>
      <c r="F6" s="247"/>
      <c r="G6" s="46" t="s">
        <v>74</v>
      </c>
      <c r="H6" s="46" t="s">
        <v>77</v>
      </c>
      <c r="I6" s="248"/>
    </row>
    <row r="7" spans="1:9" ht="19.5" customHeight="1">
      <c r="A7" s="228"/>
      <c r="B7" s="228"/>
      <c r="C7" s="228"/>
      <c r="D7" s="243"/>
      <c r="E7" s="47"/>
      <c r="F7" s="228"/>
      <c r="G7" s="39" t="s">
        <v>75</v>
      </c>
      <c r="H7" s="39"/>
      <c r="I7" s="243"/>
    </row>
    <row r="8" spans="1:9" ht="25.5" customHeight="1">
      <c r="A8" s="40" t="s">
        <v>78</v>
      </c>
      <c r="B8" s="41" t="s">
        <v>56</v>
      </c>
      <c r="C8" s="41"/>
      <c r="D8" s="42"/>
      <c r="E8" s="42"/>
      <c r="F8" s="42"/>
      <c r="G8" s="42"/>
      <c r="H8" s="42"/>
      <c r="I8" s="42"/>
    </row>
    <row r="9" spans="1:9" ht="25.5" customHeight="1">
      <c r="A9" s="40"/>
      <c r="B9" s="32" t="s">
        <v>57</v>
      </c>
      <c r="C9" s="32"/>
      <c r="D9" s="34"/>
      <c r="E9" s="34"/>
      <c r="F9" s="34"/>
      <c r="G9" s="34"/>
      <c r="H9" s="34"/>
      <c r="I9" s="34"/>
    </row>
    <row r="10" spans="1:9" ht="25.5" customHeight="1">
      <c r="A10" s="40" t="s">
        <v>66</v>
      </c>
      <c r="B10" s="32" t="s">
        <v>58</v>
      </c>
      <c r="C10" s="32"/>
      <c r="D10" s="34"/>
      <c r="E10" s="34"/>
      <c r="F10" s="34"/>
      <c r="G10" s="34"/>
      <c r="H10" s="34"/>
      <c r="I10" s="34"/>
    </row>
    <row r="11" spans="1:9" ht="25.5" customHeight="1">
      <c r="A11" s="40"/>
      <c r="B11" s="32" t="s">
        <v>59</v>
      </c>
      <c r="C11" s="32" t="s">
        <v>152</v>
      </c>
      <c r="D11" s="34">
        <f>190000+20000</f>
        <v>210000</v>
      </c>
      <c r="E11" s="34">
        <v>64500</v>
      </c>
      <c r="F11" s="34">
        <v>0</v>
      </c>
      <c r="G11" s="34">
        <v>0</v>
      </c>
      <c r="H11" s="34">
        <v>0</v>
      </c>
      <c r="I11" s="34">
        <f>SUM(E11)</f>
        <v>64500</v>
      </c>
    </row>
    <row r="12" spans="1:9" ht="25.5" customHeight="1">
      <c r="A12" s="40"/>
      <c r="B12" s="32" t="s">
        <v>60</v>
      </c>
      <c r="C12" s="32" t="s">
        <v>152</v>
      </c>
      <c r="D12" s="34">
        <v>10000</v>
      </c>
      <c r="E12" s="34">
        <v>0</v>
      </c>
      <c r="F12" s="34">
        <v>0</v>
      </c>
      <c r="G12" s="34">
        <v>0</v>
      </c>
      <c r="H12" s="34">
        <v>0</v>
      </c>
      <c r="I12" s="34"/>
    </row>
    <row r="13" spans="1:9" ht="25.5" customHeight="1">
      <c r="A13" s="40"/>
      <c r="B13" s="32" t="s">
        <v>61</v>
      </c>
      <c r="C13" s="32"/>
      <c r="D13" s="34"/>
      <c r="E13" s="34"/>
      <c r="F13" s="34"/>
      <c r="G13" s="34"/>
      <c r="H13" s="34"/>
      <c r="I13" s="34"/>
    </row>
    <row r="14" spans="1:9" ht="25.5" customHeight="1">
      <c r="A14" s="40" t="s">
        <v>67</v>
      </c>
      <c r="B14" s="32" t="s">
        <v>62</v>
      </c>
      <c r="C14" s="32"/>
      <c r="D14" s="34"/>
      <c r="E14" s="34"/>
      <c r="F14" s="34"/>
      <c r="G14" s="34"/>
      <c r="H14" s="34"/>
      <c r="I14" s="34"/>
    </row>
    <row r="15" spans="1:9" ht="25.5" customHeight="1">
      <c r="A15" s="40"/>
      <c r="B15" s="32" t="s">
        <v>63</v>
      </c>
      <c r="C15" s="32"/>
      <c r="D15" s="34"/>
      <c r="E15" s="34"/>
      <c r="F15" s="34"/>
      <c r="G15" s="34"/>
      <c r="H15" s="34"/>
      <c r="I15" s="34"/>
    </row>
    <row r="16" spans="1:9" ht="25.5" customHeight="1">
      <c r="A16" s="40" t="s">
        <v>68</v>
      </c>
      <c r="B16" s="32" t="s">
        <v>64</v>
      </c>
      <c r="C16" s="32"/>
      <c r="D16" s="34"/>
      <c r="E16" s="34"/>
      <c r="F16" s="34"/>
      <c r="G16" s="34"/>
      <c r="H16" s="34"/>
      <c r="I16" s="34"/>
    </row>
    <row r="17" spans="1:9" ht="25.5" customHeight="1">
      <c r="A17" s="40" t="s">
        <v>69</v>
      </c>
      <c r="B17" s="32" t="s">
        <v>65</v>
      </c>
      <c r="C17" s="32" t="s">
        <v>152</v>
      </c>
      <c r="D17" s="34">
        <v>150000</v>
      </c>
      <c r="E17" s="34">
        <v>75000</v>
      </c>
      <c r="F17" s="34">
        <v>0</v>
      </c>
      <c r="G17" s="34">
        <v>0</v>
      </c>
      <c r="H17" s="34"/>
      <c r="I17" s="34">
        <f>SUM(E17)</f>
        <v>75000</v>
      </c>
    </row>
    <row r="18" spans="1:9" ht="18" customHeight="1">
      <c r="A18" s="40"/>
      <c r="B18" s="32"/>
      <c r="C18" s="32"/>
      <c r="D18" s="34"/>
      <c r="E18" s="34"/>
      <c r="F18" s="34"/>
      <c r="G18" s="34"/>
      <c r="H18" s="34"/>
      <c r="I18" s="34"/>
    </row>
    <row r="19" spans="1:9" s="25" customFormat="1" ht="43.5" customHeight="1">
      <c r="A19" s="245" t="s">
        <v>30</v>
      </c>
      <c r="B19" s="246"/>
      <c r="C19" s="190"/>
      <c r="D19" s="173">
        <f>SUM(D11:D17)</f>
        <v>370000</v>
      </c>
      <c r="E19" s="173">
        <f>SUM(E11:E17)</f>
        <v>139500</v>
      </c>
      <c r="F19" s="173">
        <f>SUM(F3:F13)</f>
        <v>0</v>
      </c>
      <c r="G19" s="173">
        <f>SUM(G3:G13)</f>
        <v>0</v>
      </c>
      <c r="H19" s="173">
        <f>SUM(H3:H13)</f>
        <v>0</v>
      </c>
      <c r="I19" s="173">
        <f>SUM(I11:I17)</f>
        <v>139500</v>
      </c>
    </row>
    <row r="20" spans="1:9" ht="18" customHeight="1">
      <c r="A20" s="33"/>
      <c r="B20" s="33"/>
      <c r="C20" s="33"/>
      <c r="D20" s="161"/>
      <c r="E20" s="161"/>
      <c r="F20" s="161"/>
      <c r="G20" s="161"/>
      <c r="H20" s="161"/>
      <c r="I20" s="161"/>
    </row>
    <row r="21" spans="1:9" ht="18" customHeight="1">
      <c r="A21" s="33"/>
      <c r="B21" s="33"/>
      <c r="C21" s="33"/>
      <c r="D21" s="161"/>
      <c r="E21" s="161"/>
      <c r="F21" s="161"/>
      <c r="G21" s="161"/>
      <c r="H21" s="161"/>
      <c r="I21" s="161"/>
    </row>
    <row r="22" spans="1:9" ht="18" customHeight="1">
      <c r="A22" s="33"/>
      <c r="B22" s="33"/>
      <c r="C22" s="33"/>
      <c r="D22" s="161"/>
      <c r="E22" s="161"/>
      <c r="F22" s="161"/>
      <c r="G22" s="161"/>
      <c r="H22" s="161"/>
      <c r="I22" s="161"/>
    </row>
    <row r="23" spans="1:9" ht="18" customHeight="1">
      <c r="A23" s="33"/>
      <c r="B23" s="33"/>
      <c r="C23" s="33"/>
      <c r="D23" s="161"/>
      <c r="E23" s="161"/>
      <c r="F23" s="161"/>
      <c r="G23" s="161"/>
      <c r="H23" s="161"/>
      <c r="I23" s="161"/>
    </row>
    <row r="24" spans="1:7" ht="23.25">
      <c r="A24" s="102" t="s">
        <v>358</v>
      </c>
      <c r="C24" s="102"/>
      <c r="D24" s="102" t="s">
        <v>358</v>
      </c>
      <c r="G24" s="24" t="s">
        <v>358</v>
      </c>
    </row>
    <row r="25" spans="1:8" ht="23.25">
      <c r="A25" s="225" t="s">
        <v>359</v>
      </c>
      <c r="B25" s="225"/>
      <c r="C25" s="133"/>
      <c r="D25" s="225" t="s">
        <v>363</v>
      </c>
      <c r="E25" s="225"/>
      <c r="F25" s="133"/>
      <c r="G25" s="225" t="s">
        <v>361</v>
      </c>
      <c r="H25" s="225"/>
    </row>
    <row r="26" spans="1:8" ht="23.25">
      <c r="A26" s="225" t="s">
        <v>360</v>
      </c>
      <c r="B26" s="225"/>
      <c r="C26" s="133"/>
      <c r="D26" s="225" t="s">
        <v>364</v>
      </c>
      <c r="E26" s="225"/>
      <c r="F26" s="133"/>
      <c r="G26" s="225" t="s">
        <v>362</v>
      </c>
      <c r="H26" s="225"/>
    </row>
    <row r="27" spans="1:9" ht="18" customHeight="1">
      <c r="A27" s="33"/>
      <c r="B27" s="33"/>
      <c r="C27" s="33"/>
      <c r="D27" s="161"/>
      <c r="E27" s="161"/>
      <c r="F27" s="161"/>
      <c r="G27" s="161"/>
      <c r="H27" s="161"/>
      <c r="I27" s="161"/>
    </row>
    <row r="28" spans="1:9" ht="18" customHeight="1">
      <c r="A28" s="33"/>
      <c r="B28" s="33"/>
      <c r="C28" s="33"/>
      <c r="D28" s="161"/>
      <c r="E28" s="161"/>
      <c r="F28" s="161"/>
      <c r="G28" s="161"/>
      <c r="H28" s="161"/>
      <c r="I28" s="161"/>
    </row>
    <row r="29" spans="4:9" s="33" customFormat="1" ht="18" customHeight="1">
      <c r="D29" s="161"/>
      <c r="E29" s="161"/>
      <c r="F29" s="161"/>
      <c r="G29" s="161"/>
      <c r="H29" s="161"/>
      <c r="I29" s="161"/>
    </row>
    <row r="30" spans="4:9" s="33" customFormat="1" ht="18" customHeight="1">
      <c r="D30" s="161"/>
      <c r="E30" s="161"/>
      <c r="F30" s="161"/>
      <c r="G30" s="161"/>
      <c r="H30" s="161"/>
      <c r="I30" s="161"/>
    </row>
    <row r="31" spans="4:9" s="33" customFormat="1" ht="18" customHeight="1">
      <c r="D31" s="161"/>
      <c r="E31" s="161"/>
      <c r="F31" s="161"/>
      <c r="G31" s="161"/>
      <c r="H31" s="161"/>
      <c r="I31" s="161"/>
    </row>
    <row r="32" spans="4:9" s="33" customFormat="1" ht="23.25">
      <c r="D32" s="161"/>
      <c r="E32" s="161"/>
      <c r="F32" s="161"/>
      <c r="G32" s="161"/>
      <c r="H32" s="161"/>
      <c r="I32" s="161"/>
    </row>
  </sheetData>
  <sheetProtection/>
  <mergeCells count="16">
    <mergeCell ref="A25:B25"/>
    <mergeCell ref="D25:E25"/>
    <mergeCell ref="G25:H25"/>
    <mergeCell ref="A26:B26"/>
    <mergeCell ref="D26:E26"/>
    <mergeCell ref="G26:H26"/>
    <mergeCell ref="A19:B19"/>
    <mergeCell ref="A1:I1"/>
    <mergeCell ref="A2:I2"/>
    <mergeCell ref="A3:I3"/>
    <mergeCell ref="A5:A7"/>
    <mergeCell ref="B5:B7"/>
    <mergeCell ref="C5:C7"/>
    <mergeCell ref="D5:D7"/>
    <mergeCell ref="I5:I7"/>
    <mergeCell ref="F5:F7"/>
  </mergeCells>
  <printOptions/>
  <pageMargins left="0.7" right="0.16" top="0.16" bottom="0.31" header="0.3" footer="0.3"/>
  <pageSetup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6">
      <selection activeCell="D16" sqref="D16"/>
    </sheetView>
  </sheetViews>
  <sheetFormatPr defaultColWidth="9.140625" defaultRowHeight="15"/>
  <cols>
    <col min="1" max="1" width="19.7109375" style="24" customWidth="1"/>
    <col min="2" max="2" width="24.7109375" style="24" customWidth="1"/>
    <col min="3" max="3" width="18.28125" style="24" customWidth="1"/>
    <col min="4" max="4" width="17.7109375" style="24" customWidth="1"/>
    <col min="5" max="5" width="22.8515625" style="24" customWidth="1"/>
    <col min="6" max="6" width="22.421875" style="24" customWidth="1"/>
    <col min="7" max="7" width="19.00390625" style="24" customWidth="1"/>
    <col min="8" max="8" width="11.28125" style="24" customWidth="1"/>
    <col min="9" max="9" width="2.7109375" style="24" customWidth="1"/>
    <col min="10" max="10" width="10.421875" style="24" customWidth="1"/>
    <col min="11" max="11" width="2.421875" style="24" customWidth="1"/>
    <col min="12" max="16384" width="9.140625" style="24" customWidth="1"/>
  </cols>
  <sheetData>
    <row r="1" spans="1:9" ht="26.25">
      <c r="A1" s="244" t="s">
        <v>193</v>
      </c>
      <c r="B1" s="244"/>
      <c r="C1" s="244"/>
      <c r="D1" s="244"/>
      <c r="E1" s="244"/>
      <c r="F1" s="244"/>
      <c r="G1" s="244"/>
      <c r="H1" s="244"/>
      <c r="I1" s="244"/>
    </row>
    <row r="2" spans="1:9" ht="26.25">
      <c r="A2" s="244" t="s">
        <v>197</v>
      </c>
      <c r="B2" s="244"/>
      <c r="C2" s="244"/>
      <c r="D2" s="244"/>
      <c r="E2" s="244"/>
      <c r="F2" s="244"/>
      <c r="G2" s="244"/>
      <c r="H2" s="244"/>
      <c r="I2" s="244"/>
    </row>
    <row r="3" spans="1:9" ht="26.25">
      <c r="A3" s="244" t="s">
        <v>391</v>
      </c>
      <c r="B3" s="244"/>
      <c r="C3" s="244"/>
      <c r="D3" s="244"/>
      <c r="E3" s="244"/>
      <c r="F3" s="244"/>
      <c r="G3" s="244"/>
      <c r="H3" s="244"/>
      <c r="I3" s="244"/>
    </row>
    <row r="5" spans="1:11" ht="21" customHeight="1">
      <c r="A5" s="242" t="s">
        <v>50</v>
      </c>
      <c r="B5" s="242" t="s">
        <v>36</v>
      </c>
      <c r="C5" s="242" t="s">
        <v>33</v>
      </c>
      <c r="D5" s="242" t="s">
        <v>51</v>
      </c>
      <c r="E5" s="57" t="s">
        <v>53</v>
      </c>
      <c r="F5" s="57" t="s">
        <v>80</v>
      </c>
      <c r="G5" s="242" t="s">
        <v>30</v>
      </c>
      <c r="H5" s="241"/>
      <c r="I5" s="241"/>
      <c r="J5" s="241"/>
      <c r="K5" s="241"/>
    </row>
    <row r="6" spans="1:11" ht="21.75" customHeight="1">
      <c r="A6" s="243"/>
      <c r="B6" s="243"/>
      <c r="C6" s="243"/>
      <c r="D6" s="243"/>
      <c r="E6" s="68" t="s">
        <v>79</v>
      </c>
      <c r="F6" s="68" t="s">
        <v>81</v>
      </c>
      <c r="G6" s="243"/>
      <c r="H6" s="241"/>
      <c r="I6" s="241"/>
      <c r="J6" s="241"/>
      <c r="K6" s="241"/>
    </row>
    <row r="7" spans="1:11" ht="23.25">
      <c r="A7" s="32" t="s">
        <v>78</v>
      </c>
      <c r="B7" s="32" t="s">
        <v>56</v>
      </c>
      <c r="C7" s="32"/>
      <c r="D7" s="42"/>
      <c r="E7" s="34"/>
      <c r="F7" s="34"/>
      <c r="G7" s="34"/>
      <c r="H7" s="33"/>
      <c r="I7" s="33"/>
      <c r="J7" s="33"/>
      <c r="K7" s="33"/>
    </row>
    <row r="8" spans="1:11" ht="23.25">
      <c r="A8" s="32"/>
      <c r="B8" s="32" t="s">
        <v>57</v>
      </c>
      <c r="C8" s="32"/>
      <c r="D8" s="34"/>
      <c r="E8" s="34"/>
      <c r="F8" s="34"/>
      <c r="G8" s="34"/>
      <c r="H8" s="33"/>
      <c r="I8" s="33"/>
      <c r="J8" s="33"/>
      <c r="K8" s="33"/>
    </row>
    <row r="9" spans="1:11" ht="23.25">
      <c r="A9" s="32" t="s">
        <v>66</v>
      </c>
      <c r="B9" s="32" t="s">
        <v>58</v>
      </c>
      <c r="C9" s="32"/>
      <c r="D9" s="34"/>
      <c r="E9" s="34"/>
      <c r="F9" s="34"/>
      <c r="G9" s="34"/>
      <c r="H9" s="33"/>
      <c r="I9" s="33"/>
      <c r="J9" s="33"/>
      <c r="K9" s="33"/>
    </row>
    <row r="10" spans="1:11" ht="23.25">
      <c r="A10" s="32"/>
      <c r="B10" s="32" t="s">
        <v>59</v>
      </c>
      <c r="C10" s="32" t="s">
        <v>152</v>
      </c>
      <c r="D10" s="34">
        <v>100000</v>
      </c>
      <c r="E10" s="34">
        <v>0</v>
      </c>
      <c r="F10" s="34">
        <v>0</v>
      </c>
      <c r="G10" s="34"/>
      <c r="H10" s="33"/>
      <c r="I10" s="33"/>
      <c r="J10" s="33"/>
      <c r="K10" s="33"/>
    </row>
    <row r="11" spans="1:11" ht="23.25">
      <c r="A11" s="32"/>
      <c r="B11" s="32"/>
      <c r="C11" s="32" t="s">
        <v>368</v>
      </c>
      <c r="D11" s="34">
        <v>0</v>
      </c>
      <c r="E11" s="34"/>
      <c r="F11" s="34">
        <v>40000</v>
      </c>
      <c r="G11" s="34">
        <f>SUM(F11)</f>
        <v>40000</v>
      </c>
      <c r="H11" s="33"/>
      <c r="I11" s="33"/>
      <c r="J11" s="33"/>
      <c r="K11" s="33"/>
    </row>
    <row r="12" spans="1:11" ht="23.25">
      <c r="A12" s="32"/>
      <c r="B12" s="32"/>
      <c r="C12" s="32" t="s">
        <v>396</v>
      </c>
      <c r="D12" s="34"/>
      <c r="E12" s="34"/>
      <c r="F12" s="34"/>
      <c r="G12" s="34"/>
      <c r="H12" s="33"/>
      <c r="I12" s="33"/>
      <c r="J12" s="33"/>
      <c r="K12" s="33"/>
    </row>
    <row r="13" spans="1:11" ht="23.25">
      <c r="A13" s="32"/>
      <c r="B13" s="32" t="s">
        <v>60</v>
      </c>
      <c r="C13" s="32"/>
      <c r="D13" s="34"/>
      <c r="E13" s="34"/>
      <c r="F13" s="34"/>
      <c r="G13" s="34"/>
      <c r="H13" s="33"/>
      <c r="I13" s="33"/>
      <c r="J13" s="33"/>
      <c r="K13" s="33"/>
    </row>
    <row r="14" spans="1:11" ht="23.25">
      <c r="A14" s="32"/>
      <c r="B14" s="32" t="s">
        <v>61</v>
      </c>
      <c r="C14" s="32"/>
      <c r="D14" s="34"/>
      <c r="E14" s="34"/>
      <c r="F14" s="34"/>
      <c r="G14" s="34"/>
      <c r="H14" s="33"/>
      <c r="I14" s="33"/>
      <c r="J14" s="33"/>
      <c r="K14" s="33"/>
    </row>
    <row r="15" spans="1:11" ht="23.25">
      <c r="A15" s="32" t="s">
        <v>67</v>
      </c>
      <c r="B15" s="32" t="s">
        <v>62</v>
      </c>
      <c r="C15" s="32"/>
      <c r="D15" s="34"/>
      <c r="E15" s="34"/>
      <c r="F15" s="34"/>
      <c r="G15" s="34"/>
      <c r="H15" s="33"/>
      <c r="I15" s="33"/>
      <c r="J15" s="33"/>
      <c r="K15" s="33"/>
    </row>
    <row r="16" spans="1:11" ht="23.25">
      <c r="A16" s="32"/>
      <c r="B16" s="32" t="s">
        <v>63</v>
      </c>
      <c r="C16" s="32"/>
      <c r="D16" s="34"/>
      <c r="E16" s="34"/>
      <c r="F16" s="34"/>
      <c r="G16" s="34"/>
      <c r="H16" s="33"/>
      <c r="I16" s="33"/>
      <c r="J16" s="33"/>
      <c r="K16" s="33"/>
    </row>
    <row r="17" spans="1:11" ht="23.25">
      <c r="A17" s="32" t="s">
        <v>68</v>
      </c>
      <c r="B17" s="32" t="s">
        <v>64</v>
      </c>
      <c r="C17" s="32"/>
      <c r="D17" s="34"/>
      <c r="E17" s="34"/>
      <c r="F17" s="34"/>
      <c r="G17" s="34"/>
      <c r="H17" s="33"/>
      <c r="I17" s="33"/>
      <c r="J17" s="33"/>
      <c r="K17" s="33"/>
    </row>
    <row r="18" spans="1:11" ht="23.25">
      <c r="A18" s="32" t="s">
        <v>69</v>
      </c>
      <c r="B18" s="32" t="s">
        <v>65</v>
      </c>
      <c r="C18" s="32" t="s">
        <v>152</v>
      </c>
      <c r="D18" s="34"/>
      <c r="E18" s="34"/>
      <c r="F18" s="34"/>
      <c r="G18" s="34"/>
      <c r="H18" s="33"/>
      <c r="I18" s="33"/>
      <c r="J18" s="33"/>
      <c r="K18" s="33"/>
    </row>
    <row r="19" spans="1:11" ht="23.25">
      <c r="A19" s="32"/>
      <c r="B19" s="32"/>
      <c r="C19" s="32"/>
      <c r="D19" s="34"/>
      <c r="E19" s="34"/>
      <c r="F19" s="34"/>
      <c r="G19" s="34"/>
      <c r="H19" s="33"/>
      <c r="I19" s="33"/>
      <c r="J19" s="33"/>
      <c r="K19" s="33"/>
    </row>
    <row r="20" spans="1:11" ht="23.25">
      <c r="A20" s="32"/>
      <c r="B20" s="32"/>
      <c r="C20" s="32"/>
      <c r="D20" s="34"/>
      <c r="E20" s="34"/>
      <c r="F20" s="34"/>
      <c r="G20" s="34"/>
      <c r="H20" s="33"/>
      <c r="I20" s="33"/>
      <c r="J20" s="33"/>
      <c r="K20" s="33"/>
    </row>
    <row r="21" spans="1:11" s="25" customFormat="1" ht="43.5" customHeight="1">
      <c r="A21" s="245" t="s">
        <v>30</v>
      </c>
      <c r="B21" s="249"/>
      <c r="C21" s="246"/>
      <c r="D21" s="173">
        <f>SUM(D10:D19)</f>
        <v>100000</v>
      </c>
      <c r="E21" s="173">
        <f>SUM(E10:E19)</f>
        <v>0</v>
      </c>
      <c r="F21" s="173">
        <f>SUM(F10:F19)</f>
        <v>40000</v>
      </c>
      <c r="G21" s="173">
        <f>SUM(G10:G19)</f>
        <v>40000</v>
      </c>
      <c r="H21" s="212"/>
      <c r="I21" s="212"/>
      <c r="J21" s="212"/>
      <c r="K21" s="212"/>
    </row>
    <row r="22" spans="4:7" s="33" customFormat="1" ht="23.25">
      <c r="D22" s="161"/>
      <c r="E22" s="161"/>
      <c r="F22" s="161"/>
      <c r="G22" s="161"/>
    </row>
    <row r="23" spans="1:6" ht="23.25">
      <c r="A23" s="102" t="s">
        <v>358</v>
      </c>
      <c r="C23" s="102"/>
      <c r="D23" s="102" t="s">
        <v>358</v>
      </c>
      <c r="F23" s="24" t="s">
        <v>358</v>
      </c>
    </row>
    <row r="24" spans="1:8" ht="23.25">
      <c r="A24" s="225" t="s">
        <v>359</v>
      </c>
      <c r="B24" s="225"/>
      <c r="C24" s="133"/>
      <c r="D24" s="225" t="s">
        <v>363</v>
      </c>
      <c r="E24" s="225"/>
      <c r="F24" s="225" t="s">
        <v>361</v>
      </c>
      <c r="G24" s="225"/>
      <c r="H24" s="133"/>
    </row>
    <row r="25" spans="1:8" ht="23.25">
      <c r="A25" s="225" t="s">
        <v>360</v>
      </c>
      <c r="B25" s="225"/>
      <c r="C25" s="133"/>
      <c r="D25" s="225" t="s">
        <v>364</v>
      </c>
      <c r="E25" s="225"/>
      <c r="F25" s="225" t="s">
        <v>362</v>
      </c>
      <c r="G25" s="225"/>
      <c r="H25" s="133"/>
    </row>
    <row r="26" spans="4:7" s="33" customFormat="1" ht="23.25">
      <c r="D26" s="161"/>
      <c r="E26" s="161"/>
      <c r="F26" s="161"/>
      <c r="G26" s="161"/>
    </row>
  </sheetData>
  <sheetProtection/>
  <mergeCells count="17">
    <mergeCell ref="H5:I6"/>
    <mergeCell ref="A24:B24"/>
    <mergeCell ref="D24:E24"/>
    <mergeCell ref="F24:G24"/>
    <mergeCell ref="A25:B25"/>
    <mergeCell ref="D25:E25"/>
    <mergeCell ref="F25:G25"/>
    <mergeCell ref="A21:C21"/>
    <mergeCell ref="A1:I1"/>
    <mergeCell ref="A2:I2"/>
    <mergeCell ref="A3:I3"/>
    <mergeCell ref="J5:K6"/>
    <mergeCell ref="G5:G6"/>
    <mergeCell ref="A5:A6"/>
    <mergeCell ref="B5:B6"/>
    <mergeCell ref="C5:C6"/>
    <mergeCell ref="D5:D6"/>
  </mergeCells>
  <printOptions/>
  <pageMargins left="0.61" right="0.3" top="0.3" bottom="0.15" header="0.3" footer="0.15"/>
  <pageSetup orientation="landscape" paperSize="9" scale="95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E18" sqref="E18"/>
    </sheetView>
  </sheetViews>
  <sheetFormatPr defaultColWidth="9.140625" defaultRowHeight="15"/>
  <cols>
    <col min="1" max="1" width="13.28125" style="24" customWidth="1"/>
    <col min="2" max="2" width="19.8515625" style="24" customWidth="1"/>
    <col min="3" max="3" width="15.7109375" style="24" customWidth="1"/>
    <col min="4" max="4" width="14.421875" style="24" customWidth="1"/>
    <col min="5" max="5" width="15.140625" style="24" customWidth="1"/>
    <col min="6" max="6" width="14.57421875" style="24" customWidth="1"/>
    <col min="7" max="7" width="13.8515625" style="24" customWidth="1"/>
    <col min="8" max="8" width="15.00390625" style="24" customWidth="1"/>
    <col min="9" max="9" width="13.421875" style="24" customWidth="1"/>
    <col min="10" max="10" width="15.421875" style="24" customWidth="1"/>
    <col min="11" max="16384" width="9.140625" style="24" customWidth="1"/>
  </cols>
  <sheetData>
    <row r="1" spans="1:10" ht="26.25">
      <c r="A1" s="244" t="s">
        <v>193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26.25">
      <c r="A2" s="244" t="s">
        <v>198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26.25">
      <c r="A3" s="244" t="s">
        <v>391</v>
      </c>
      <c r="B3" s="244"/>
      <c r="C3" s="244"/>
      <c r="D3" s="244"/>
      <c r="E3" s="244"/>
      <c r="F3" s="244"/>
      <c r="G3" s="244"/>
      <c r="H3" s="244"/>
      <c r="I3" s="244"/>
      <c r="J3" s="244"/>
    </row>
    <row r="4" ht="10.5" customHeight="1"/>
    <row r="5" spans="1:10" ht="23.25">
      <c r="A5" s="227" t="s">
        <v>50</v>
      </c>
      <c r="B5" s="227" t="s">
        <v>36</v>
      </c>
      <c r="C5" s="242" t="s">
        <v>33</v>
      </c>
      <c r="D5" s="242" t="s">
        <v>51</v>
      </c>
      <c r="E5" s="56" t="s">
        <v>82</v>
      </c>
      <c r="F5" s="227" t="s">
        <v>85</v>
      </c>
      <c r="G5" s="57" t="s">
        <v>35</v>
      </c>
      <c r="H5" s="58" t="s">
        <v>87</v>
      </c>
      <c r="I5" s="56" t="s">
        <v>90</v>
      </c>
      <c r="J5" s="242" t="s">
        <v>30</v>
      </c>
    </row>
    <row r="6" spans="1:10" ht="23.25">
      <c r="A6" s="247"/>
      <c r="B6" s="247"/>
      <c r="C6" s="248"/>
      <c r="D6" s="248"/>
      <c r="E6" s="59" t="s">
        <v>83</v>
      </c>
      <c r="F6" s="247"/>
      <c r="G6" s="59" t="s">
        <v>86</v>
      </c>
      <c r="H6" s="60" t="s">
        <v>88</v>
      </c>
      <c r="I6" s="61" t="s">
        <v>91</v>
      </c>
      <c r="J6" s="248"/>
    </row>
    <row r="7" spans="1:10" ht="23.25">
      <c r="A7" s="228"/>
      <c r="B7" s="228"/>
      <c r="C7" s="243"/>
      <c r="D7" s="243"/>
      <c r="E7" s="62" t="s">
        <v>84</v>
      </c>
      <c r="F7" s="228"/>
      <c r="G7" s="35"/>
      <c r="H7" s="63" t="s">
        <v>89</v>
      </c>
      <c r="I7" s="35"/>
      <c r="J7" s="243"/>
    </row>
    <row r="8" spans="1:10" ht="24.75" customHeight="1">
      <c r="A8" s="40" t="s">
        <v>78</v>
      </c>
      <c r="B8" s="40" t="s">
        <v>56</v>
      </c>
      <c r="C8" s="41"/>
      <c r="D8" s="34"/>
      <c r="E8" s="34"/>
      <c r="F8" s="69"/>
      <c r="G8" s="34"/>
      <c r="H8" s="69"/>
      <c r="I8" s="34"/>
      <c r="J8" s="34"/>
    </row>
    <row r="9" spans="1:10" ht="24.75" customHeight="1">
      <c r="A9" s="40"/>
      <c r="B9" s="40" t="s">
        <v>57</v>
      </c>
      <c r="C9" s="32" t="s">
        <v>152</v>
      </c>
      <c r="D9" s="34">
        <f>846000+18620</f>
        <v>864620</v>
      </c>
      <c r="E9" s="34">
        <f>567860+159420</f>
        <v>727280</v>
      </c>
      <c r="F9" s="69">
        <v>0</v>
      </c>
      <c r="G9" s="34">
        <v>0</v>
      </c>
      <c r="H9" s="69">
        <v>0</v>
      </c>
      <c r="I9" s="34">
        <v>0</v>
      </c>
      <c r="J9" s="34">
        <f>SUM(E9)</f>
        <v>727280</v>
      </c>
    </row>
    <row r="10" spans="1:10" ht="24.75" customHeight="1">
      <c r="A10" s="40" t="s">
        <v>66</v>
      </c>
      <c r="B10" s="40" t="s">
        <v>58</v>
      </c>
      <c r="C10" s="32" t="s">
        <v>152</v>
      </c>
      <c r="D10" s="34">
        <v>117000</v>
      </c>
      <c r="E10" s="34">
        <f>69600+28495</f>
        <v>98095</v>
      </c>
      <c r="F10" s="69">
        <v>0</v>
      </c>
      <c r="G10" s="34">
        <v>0</v>
      </c>
      <c r="H10" s="69">
        <v>0</v>
      </c>
      <c r="I10" s="34">
        <v>0</v>
      </c>
      <c r="J10" s="34">
        <f aca="true" t="shared" si="0" ref="J10:J15">SUM(E10)</f>
        <v>98095</v>
      </c>
    </row>
    <row r="11" spans="1:10" ht="24.75" customHeight="1">
      <c r="A11" s="40"/>
      <c r="B11" s="40" t="s">
        <v>59</v>
      </c>
      <c r="C11" s="32" t="s">
        <v>152</v>
      </c>
      <c r="D11" s="34">
        <v>140000</v>
      </c>
      <c r="E11" s="34">
        <v>80500</v>
      </c>
      <c r="F11" s="69">
        <v>0</v>
      </c>
      <c r="G11" s="34">
        <v>0</v>
      </c>
      <c r="H11" s="69">
        <v>0</v>
      </c>
      <c r="I11" s="34">
        <v>0</v>
      </c>
      <c r="J11" s="34">
        <f t="shared" si="0"/>
        <v>80500</v>
      </c>
    </row>
    <row r="12" spans="1:10" ht="24.75" customHeight="1">
      <c r="A12" s="40"/>
      <c r="B12" s="40" t="s">
        <v>60</v>
      </c>
      <c r="C12" s="32" t="s">
        <v>152</v>
      </c>
      <c r="D12" s="34">
        <f>120000+30000-30000</f>
        <v>120000</v>
      </c>
      <c r="E12" s="34">
        <v>57238</v>
      </c>
      <c r="F12" s="69">
        <v>0</v>
      </c>
      <c r="G12" s="34">
        <v>0</v>
      </c>
      <c r="H12" s="69">
        <v>0</v>
      </c>
      <c r="I12" s="34">
        <v>0</v>
      </c>
      <c r="J12" s="34">
        <f t="shared" si="0"/>
        <v>57238</v>
      </c>
    </row>
    <row r="13" spans="1:10" ht="20.25" customHeight="1">
      <c r="A13" s="40"/>
      <c r="B13" s="40" t="s">
        <v>61</v>
      </c>
      <c r="C13" s="32"/>
      <c r="D13" s="34">
        <v>0</v>
      </c>
      <c r="E13" s="34"/>
      <c r="F13" s="69">
        <v>0</v>
      </c>
      <c r="G13" s="34">
        <v>0</v>
      </c>
      <c r="H13" s="69">
        <v>0</v>
      </c>
      <c r="I13" s="34">
        <v>0</v>
      </c>
      <c r="J13" s="34">
        <f t="shared" si="0"/>
        <v>0</v>
      </c>
    </row>
    <row r="14" spans="1:10" ht="24" customHeight="1">
      <c r="A14" s="40" t="s">
        <v>67</v>
      </c>
      <c r="B14" s="40" t="s">
        <v>62</v>
      </c>
      <c r="C14" s="32" t="s">
        <v>152</v>
      </c>
      <c r="D14" s="34">
        <v>30700</v>
      </c>
      <c r="E14" s="34">
        <v>29200</v>
      </c>
      <c r="F14" s="69">
        <v>0</v>
      </c>
      <c r="G14" s="34">
        <v>0</v>
      </c>
      <c r="H14" s="69">
        <v>0</v>
      </c>
      <c r="I14" s="34">
        <v>0</v>
      </c>
      <c r="J14" s="34">
        <f t="shared" si="0"/>
        <v>29200</v>
      </c>
    </row>
    <row r="15" spans="1:10" ht="24" customHeight="1">
      <c r="A15" s="40"/>
      <c r="B15" s="40" t="s">
        <v>63</v>
      </c>
      <c r="C15" s="32" t="s">
        <v>152</v>
      </c>
      <c r="D15" s="34">
        <v>2050000</v>
      </c>
      <c r="E15" s="34">
        <v>0</v>
      </c>
      <c r="F15" s="69">
        <v>0</v>
      </c>
      <c r="G15" s="34"/>
      <c r="H15" s="69"/>
      <c r="I15" s="34">
        <v>0</v>
      </c>
      <c r="J15" s="34">
        <f t="shared" si="0"/>
        <v>0</v>
      </c>
    </row>
    <row r="16" spans="1:10" ht="24" customHeight="1">
      <c r="A16" s="40"/>
      <c r="B16" s="40"/>
      <c r="C16" s="32" t="s">
        <v>368</v>
      </c>
      <c r="D16" s="34"/>
      <c r="E16" s="34"/>
      <c r="F16" s="69"/>
      <c r="G16" s="34"/>
      <c r="H16" s="69"/>
      <c r="I16" s="34"/>
      <c r="J16" s="34">
        <f>SUM(F16)</f>
        <v>0</v>
      </c>
    </row>
    <row r="17" spans="1:10" ht="24" customHeight="1">
      <c r="A17" s="40"/>
      <c r="B17" s="40"/>
      <c r="C17" s="127" t="s">
        <v>369</v>
      </c>
      <c r="D17" s="34"/>
      <c r="E17" s="34"/>
      <c r="F17" s="69"/>
      <c r="G17" s="34"/>
      <c r="H17" s="69"/>
      <c r="I17" s="34"/>
      <c r="J17" s="34">
        <f>SUM(F17)</f>
        <v>0</v>
      </c>
    </row>
    <row r="18" spans="1:10" ht="24" customHeight="1">
      <c r="A18" s="40" t="s">
        <v>68</v>
      </c>
      <c r="B18" s="40" t="s">
        <v>64</v>
      </c>
      <c r="C18" s="32"/>
      <c r="D18" s="34">
        <v>0</v>
      </c>
      <c r="E18" s="34"/>
      <c r="F18" s="69"/>
      <c r="G18" s="34"/>
      <c r="H18" s="69"/>
      <c r="I18" s="34"/>
      <c r="J18" s="34"/>
    </row>
    <row r="19" spans="1:10" ht="24" customHeight="1">
      <c r="A19" s="40" t="s">
        <v>69</v>
      </c>
      <c r="B19" s="40" t="s">
        <v>65</v>
      </c>
      <c r="C19" s="35" t="s">
        <v>152</v>
      </c>
      <c r="D19" s="34">
        <v>150000</v>
      </c>
      <c r="E19" s="34">
        <v>0</v>
      </c>
      <c r="F19" s="69"/>
      <c r="G19" s="34"/>
      <c r="H19" s="69"/>
      <c r="I19" s="34"/>
      <c r="J19" s="34">
        <v>0</v>
      </c>
    </row>
    <row r="20" spans="1:10" s="25" customFormat="1" ht="42" customHeight="1">
      <c r="A20" s="215"/>
      <c r="B20" s="249" t="s">
        <v>30</v>
      </c>
      <c r="C20" s="246"/>
      <c r="D20" s="173">
        <f aca="true" t="shared" si="1" ref="D20:J20">SUM(D8:D19)</f>
        <v>3472320</v>
      </c>
      <c r="E20" s="173">
        <f t="shared" si="1"/>
        <v>992313</v>
      </c>
      <c r="F20" s="173">
        <f t="shared" si="1"/>
        <v>0</v>
      </c>
      <c r="G20" s="173">
        <f t="shared" si="1"/>
        <v>0</v>
      </c>
      <c r="H20" s="173">
        <f t="shared" si="1"/>
        <v>0</v>
      </c>
      <c r="I20" s="173">
        <f t="shared" si="1"/>
        <v>0</v>
      </c>
      <c r="J20" s="173">
        <f t="shared" si="1"/>
        <v>992313</v>
      </c>
    </row>
    <row r="23" spans="1:8" ht="23.25">
      <c r="A23" s="102" t="s">
        <v>358</v>
      </c>
      <c r="C23" s="102"/>
      <c r="D23" s="102" t="s">
        <v>358</v>
      </c>
      <c r="H23" s="24" t="s">
        <v>358</v>
      </c>
    </row>
    <row r="24" spans="1:10" ht="23.25">
      <c r="A24" s="225" t="s">
        <v>359</v>
      </c>
      <c r="B24" s="225"/>
      <c r="C24" s="133"/>
      <c r="D24" s="225" t="s">
        <v>363</v>
      </c>
      <c r="E24" s="225"/>
      <c r="F24" s="225"/>
      <c r="G24" s="133"/>
      <c r="H24" s="225" t="s">
        <v>361</v>
      </c>
      <c r="I24" s="225"/>
      <c r="J24" s="225"/>
    </row>
    <row r="25" spans="1:10" ht="23.25">
      <c r="A25" s="225" t="s">
        <v>360</v>
      </c>
      <c r="B25" s="225"/>
      <c r="C25" s="133"/>
      <c r="D25" s="225" t="s">
        <v>364</v>
      </c>
      <c r="E25" s="225"/>
      <c r="F25" s="225"/>
      <c r="G25" s="133"/>
      <c r="H25" s="225" t="s">
        <v>362</v>
      </c>
      <c r="I25" s="225"/>
      <c r="J25" s="225"/>
    </row>
  </sheetData>
  <sheetProtection/>
  <mergeCells count="16">
    <mergeCell ref="A5:A7"/>
    <mergeCell ref="B5:B7"/>
    <mergeCell ref="C5:C7"/>
    <mergeCell ref="D5:D7"/>
    <mergeCell ref="F5:F7"/>
    <mergeCell ref="D24:F24"/>
    <mergeCell ref="D25:F25"/>
    <mergeCell ref="H24:J24"/>
    <mergeCell ref="H25:J25"/>
    <mergeCell ref="A1:J1"/>
    <mergeCell ref="A24:B24"/>
    <mergeCell ref="A25:B25"/>
    <mergeCell ref="A2:J2"/>
    <mergeCell ref="A3:J3"/>
    <mergeCell ref="J5:J7"/>
    <mergeCell ref="B20:C20"/>
  </mergeCells>
  <printOptions/>
  <pageMargins left="0.7086614173228347" right="0.15748031496062992" top="0.11811023622047245" bottom="0.15748031496062992" header="0.11811023622047245" footer="0.15748031496062992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4.8515625" style="0" customWidth="1"/>
    <col min="2" max="2" width="24.140625" style="0" customWidth="1"/>
    <col min="3" max="3" width="16.421875" style="0" customWidth="1"/>
    <col min="4" max="4" width="16.7109375" style="0" customWidth="1"/>
    <col min="5" max="5" width="21.28125" style="0" customWidth="1"/>
    <col min="6" max="6" width="19.8515625" style="0" customWidth="1"/>
    <col min="7" max="7" width="19.421875" style="0" customWidth="1"/>
    <col min="8" max="8" width="10.421875" style="0" customWidth="1"/>
    <col min="9" max="9" width="2.421875" style="0" customWidth="1"/>
  </cols>
  <sheetData>
    <row r="1" spans="1:7" ht="26.25">
      <c r="A1" s="244" t="s">
        <v>193</v>
      </c>
      <c r="B1" s="244"/>
      <c r="C1" s="244"/>
      <c r="D1" s="244"/>
      <c r="E1" s="244"/>
      <c r="F1" s="244"/>
      <c r="G1" s="244"/>
    </row>
    <row r="2" spans="1:7" ht="26.25">
      <c r="A2" s="244" t="s">
        <v>200</v>
      </c>
      <c r="B2" s="244"/>
      <c r="C2" s="244"/>
      <c r="D2" s="244"/>
      <c r="E2" s="244"/>
      <c r="F2" s="244"/>
      <c r="G2" s="244"/>
    </row>
    <row r="3" spans="1:7" ht="26.25">
      <c r="A3" s="244" t="s">
        <v>391</v>
      </c>
      <c r="B3" s="244"/>
      <c r="C3" s="244"/>
      <c r="D3" s="244"/>
      <c r="E3" s="244"/>
      <c r="F3" s="244"/>
      <c r="G3" s="244"/>
    </row>
    <row r="4" ht="18.75">
      <c r="D4" s="1"/>
    </row>
    <row r="6" spans="1:9" s="26" customFormat="1" ht="21" customHeight="1">
      <c r="A6" s="251" t="s">
        <v>50</v>
      </c>
      <c r="B6" s="251" t="s">
        <v>36</v>
      </c>
      <c r="C6" s="251" t="s">
        <v>33</v>
      </c>
      <c r="D6" s="251" t="s">
        <v>51</v>
      </c>
      <c r="E6" s="70" t="s">
        <v>53</v>
      </c>
      <c r="F6" s="70" t="s">
        <v>94</v>
      </c>
      <c r="G6" s="251" t="s">
        <v>30</v>
      </c>
      <c r="H6" s="250"/>
      <c r="I6" s="250"/>
    </row>
    <row r="7" spans="1:9" s="26" customFormat="1" ht="21.75" customHeight="1">
      <c r="A7" s="252"/>
      <c r="B7" s="252"/>
      <c r="C7" s="252"/>
      <c r="D7" s="252"/>
      <c r="E7" s="71" t="s">
        <v>92</v>
      </c>
      <c r="F7" s="71" t="s">
        <v>95</v>
      </c>
      <c r="G7" s="252"/>
      <c r="H7" s="250"/>
      <c r="I7" s="250"/>
    </row>
    <row r="8" spans="1:9" s="26" customFormat="1" ht="21.75" customHeight="1">
      <c r="A8" s="72"/>
      <c r="B8" s="72"/>
      <c r="C8" s="72"/>
      <c r="D8" s="72"/>
      <c r="E8" s="72" t="s">
        <v>93</v>
      </c>
      <c r="F8" s="72" t="s">
        <v>96</v>
      </c>
      <c r="G8" s="72"/>
      <c r="H8" s="73"/>
      <c r="I8" s="73"/>
    </row>
    <row r="9" spans="1:9" s="26" customFormat="1" ht="23.25">
      <c r="A9" s="27" t="s">
        <v>78</v>
      </c>
      <c r="B9" s="27" t="s">
        <v>56</v>
      </c>
      <c r="C9" s="27"/>
      <c r="D9" s="29"/>
      <c r="E9" s="29"/>
      <c r="F9" s="29"/>
      <c r="G9" s="29"/>
      <c r="H9" s="74"/>
      <c r="I9" s="74"/>
    </row>
    <row r="10" spans="1:9" s="26" customFormat="1" ht="23.25">
      <c r="A10" s="27"/>
      <c r="B10" s="27" t="s">
        <v>57</v>
      </c>
      <c r="C10" s="27"/>
      <c r="D10" s="29"/>
      <c r="E10" s="29"/>
      <c r="F10" s="29"/>
      <c r="G10" s="29"/>
      <c r="H10" s="74"/>
      <c r="I10" s="74"/>
    </row>
    <row r="11" spans="1:9" s="26" customFormat="1" ht="23.25">
      <c r="A11" s="27" t="s">
        <v>66</v>
      </c>
      <c r="B11" s="27" t="s">
        <v>58</v>
      </c>
      <c r="C11" s="27"/>
      <c r="D11" s="29"/>
      <c r="E11" s="29"/>
      <c r="F11" s="29"/>
      <c r="G11" s="29"/>
      <c r="H11" s="74"/>
      <c r="I11" s="74"/>
    </row>
    <row r="12" spans="1:9" s="26" customFormat="1" ht="23.25">
      <c r="A12" s="27"/>
      <c r="B12" s="27" t="s">
        <v>59</v>
      </c>
      <c r="C12" s="27" t="s">
        <v>152</v>
      </c>
      <c r="D12" s="29">
        <f>390000-49478</f>
        <v>340522</v>
      </c>
      <c r="E12" s="29">
        <v>0</v>
      </c>
      <c r="F12" s="29">
        <v>0</v>
      </c>
      <c r="G12" s="29">
        <v>0</v>
      </c>
      <c r="H12" s="74"/>
      <c r="I12" s="74"/>
    </row>
    <row r="13" spans="1:9" s="26" customFormat="1" ht="23.25">
      <c r="A13" s="27"/>
      <c r="B13" s="27" t="s">
        <v>60</v>
      </c>
      <c r="C13" s="27"/>
      <c r="D13" s="29"/>
      <c r="E13" s="29"/>
      <c r="F13" s="29"/>
      <c r="G13" s="29"/>
      <c r="H13" s="74"/>
      <c r="I13" s="74"/>
    </row>
    <row r="14" spans="1:9" s="26" customFormat="1" ht="23.25">
      <c r="A14" s="27"/>
      <c r="B14" s="27" t="s">
        <v>61</v>
      </c>
      <c r="C14" s="27"/>
      <c r="D14" s="29"/>
      <c r="E14" s="29"/>
      <c r="F14" s="29"/>
      <c r="G14" s="29"/>
      <c r="H14" s="74"/>
      <c r="I14" s="74"/>
    </row>
    <row r="15" spans="1:9" s="26" customFormat="1" ht="23.25">
      <c r="A15" s="27" t="s">
        <v>67</v>
      </c>
      <c r="B15" s="27" t="s">
        <v>62</v>
      </c>
      <c r="C15" s="27"/>
      <c r="D15" s="29"/>
      <c r="E15" s="29"/>
      <c r="F15" s="29"/>
      <c r="G15" s="29"/>
      <c r="H15" s="74"/>
      <c r="I15" s="74"/>
    </row>
    <row r="16" spans="1:9" s="26" customFormat="1" ht="23.25">
      <c r="A16" s="27"/>
      <c r="B16" s="27" t="s">
        <v>63</v>
      </c>
      <c r="C16" s="27"/>
      <c r="D16" s="29"/>
      <c r="E16" s="29"/>
      <c r="F16" s="29"/>
      <c r="G16" s="29"/>
      <c r="H16" s="74"/>
      <c r="I16" s="74"/>
    </row>
    <row r="17" spans="1:9" s="26" customFormat="1" ht="23.25">
      <c r="A17" s="27" t="s">
        <v>68</v>
      </c>
      <c r="B17" s="27" t="s">
        <v>64</v>
      </c>
      <c r="C17" s="27"/>
      <c r="D17" s="29"/>
      <c r="E17" s="29"/>
      <c r="F17" s="29"/>
      <c r="G17" s="29"/>
      <c r="H17" s="74"/>
      <c r="I17" s="74"/>
    </row>
    <row r="18" spans="1:9" s="26" customFormat="1" ht="23.25">
      <c r="A18" s="27" t="s">
        <v>69</v>
      </c>
      <c r="B18" s="27" t="s">
        <v>65</v>
      </c>
      <c r="C18" s="27"/>
      <c r="D18" s="29"/>
      <c r="E18" s="29"/>
      <c r="F18" s="29"/>
      <c r="G18" s="29"/>
      <c r="H18" s="74"/>
      <c r="I18" s="74"/>
    </row>
    <row r="19" spans="1:9" s="26" customFormat="1" ht="23.25">
      <c r="A19" s="27"/>
      <c r="B19" s="27"/>
      <c r="C19" s="27"/>
      <c r="D19" s="29"/>
      <c r="E19" s="29"/>
      <c r="F19" s="29"/>
      <c r="G19" s="29"/>
      <c r="H19" s="74"/>
      <c r="I19" s="74"/>
    </row>
    <row r="20" spans="1:7" s="219" customFormat="1" ht="33.75" customHeight="1">
      <c r="A20" s="217"/>
      <c r="B20" s="217" t="s">
        <v>30</v>
      </c>
      <c r="C20" s="217"/>
      <c r="D20" s="218">
        <f>SUM(D12:D19)</f>
        <v>340522</v>
      </c>
      <c r="E20" s="218">
        <f>SUM(E12:E19)</f>
        <v>0</v>
      </c>
      <c r="F20" s="218">
        <f>SUM(F12:F19)</f>
        <v>0</v>
      </c>
      <c r="G20" s="218">
        <f>SUM(G12:G19)</f>
        <v>0</v>
      </c>
    </row>
    <row r="21" spans="4:7" s="74" customFormat="1" ht="23.25">
      <c r="D21" s="181"/>
      <c r="E21" s="181"/>
      <c r="F21" s="181"/>
      <c r="G21" s="181"/>
    </row>
    <row r="22" spans="4:7" s="74" customFormat="1" ht="23.25">
      <c r="D22" s="181"/>
      <c r="E22" s="181"/>
      <c r="F22" s="181"/>
      <c r="G22" s="181"/>
    </row>
    <row r="23" spans="1:5" s="24" customFormat="1" ht="23.25">
      <c r="A23" s="102" t="s">
        <v>358</v>
      </c>
      <c r="C23" s="102" t="s">
        <v>358</v>
      </c>
      <c r="E23" s="24" t="s">
        <v>358</v>
      </c>
    </row>
    <row r="24" spans="1:8" s="24" customFormat="1" ht="23.25">
      <c r="A24" s="225" t="s">
        <v>359</v>
      </c>
      <c r="B24" s="225"/>
      <c r="C24" s="225" t="s">
        <v>363</v>
      </c>
      <c r="D24" s="225"/>
      <c r="E24" s="225" t="s">
        <v>361</v>
      </c>
      <c r="F24" s="225"/>
      <c r="G24" s="102"/>
      <c r="H24" s="69"/>
    </row>
    <row r="25" spans="1:8" s="24" customFormat="1" ht="23.25">
      <c r="A25" s="225" t="s">
        <v>360</v>
      </c>
      <c r="B25" s="225"/>
      <c r="C25" s="225" t="s">
        <v>364</v>
      </c>
      <c r="D25" s="225"/>
      <c r="E25" s="225" t="s">
        <v>362</v>
      </c>
      <c r="F25" s="225"/>
      <c r="G25" s="225"/>
      <c r="H25" s="225"/>
    </row>
    <row r="26" spans="4:7" s="74" customFormat="1" ht="23.25">
      <c r="D26" s="181"/>
      <c r="E26" s="181"/>
      <c r="F26" s="181">
        <f>SUM(F9:F23)</f>
        <v>0</v>
      </c>
      <c r="G26" s="181"/>
    </row>
  </sheetData>
  <sheetProtection/>
  <mergeCells count="16">
    <mergeCell ref="C24:D24"/>
    <mergeCell ref="E24:F24"/>
    <mergeCell ref="A25:B25"/>
    <mergeCell ref="C25:D25"/>
    <mergeCell ref="E25:F25"/>
    <mergeCell ref="G25:H25"/>
    <mergeCell ref="A24:B24"/>
    <mergeCell ref="H6:I7"/>
    <mergeCell ref="A1:G1"/>
    <mergeCell ref="A2:G2"/>
    <mergeCell ref="A3:G3"/>
    <mergeCell ref="A6:A7"/>
    <mergeCell ref="B6:B7"/>
    <mergeCell ref="C6:C7"/>
    <mergeCell ref="D6:D7"/>
    <mergeCell ref="G6:G7"/>
  </mergeCells>
  <printOptions/>
  <pageMargins left="1.01" right="0.16" top="0.27" bottom="0.15" header="0.3" footer="0.15"/>
  <pageSetup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23" sqref="A23:B23"/>
    </sheetView>
  </sheetViews>
  <sheetFormatPr defaultColWidth="9.140625" defaultRowHeight="15"/>
  <cols>
    <col min="1" max="1" width="15.421875" style="24" customWidth="1"/>
    <col min="2" max="2" width="25.00390625" style="24" customWidth="1"/>
    <col min="3" max="3" width="13.7109375" style="24" customWidth="1"/>
    <col min="4" max="4" width="19.28125" style="24" customWidth="1"/>
    <col min="5" max="5" width="21.421875" style="24" customWidth="1"/>
    <col min="6" max="6" width="18.57421875" style="24" customWidth="1"/>
    <col min="7" max="7" width="14.140625" style="24" customWidth="1"/>
    <col min="8" max="8" width="14.421875" style="24" customWidth="1"/>
    <col min="9" max="9" width="17.8515625" style="24" customWidth="1"/>
    <col min="10" max="16384" width="9.140625" style="24" customWidth="1"/>
  </cols>
  <sheetData>
    <row r="1" spans="1:9" ht="26.25">
      <c r="A1" s="244" t="s">
        <v>193</v>
      </c>
      <c r="B1" s="244"/>
      <c r="C1" s="244"/>
      <c r="D1" s="244"/>
      <c r="E1" s="244"/>
      <c r="F1" s="244"/>
      <c r="G1" s="244"/>
      <c r="H1" s="244"/>
      <c r="I1" s="244"/>
    </row>
    <row r="2" spans="1:9" ht="26.25">
      <c r="A2" s="244" t="s">
        <v>202</v>
      </c>
      <c r="B2" s="244"/>
      <c r="C2" s="244"/>
      <c r="D2" s="244"/>
      <c r="E2" s="244"/>
      <c r="F2" s="244"/>
      <c r="G2" s="244"/>
      <c r="H2" s="244"/>
      <c r="I2" s="244"/>
    </row>
    <row r="3" spans="1:9" ht="26.25">
      <c r="A3" s="253" t="s">
        <v>413</v>
      </c>
      <c r="B3" s="253"/>
      <c r="C3" s="253"/>
      <c r="D3" s="253"/>
      <c r="E3" s="253"/>
      <c r="F3" s="253"/>
      <c r="G3" s="253"/>
      <c r="H3" s="253"/>
      <c r="I3" s="253"/>
    </row>
    <row r="4" spans="1:9" ht="77.25" customHeight="1">
      <c r="A4" s="75" t="s">
        <v>50</v>
      </c>
      <c r="B4" s="75" t="s">
        <v>36</v>
      </c>
      <c r="C4" s="75" t="s">
        <v>33</v>
      </c>
      <c r="D4" s="75" t="s">
        <v>51</v>
      </c>
      <c r="E4" s="105" t="s">
        <v>245</v>
      </c>
      <c r="F4" s="76" t="s">
        <v>224</v>
      </c>
      <c r="G4" s="76" t="s">
        <v>248</v>
      </c>
      <c r="H4" s="76" t="s">
        <v>246</v>
      </c>
      <c r="I4" s="75" t="s">
        <v>30</v>
      </c>
    </row>
    <row r="5" spans="1:9" ht="24.75" customHeight="1">
      <c r="A5" s="41" t="s">
        <v>78</v>
      </c>
      <c r="B5" s="41" t="s">
        <v>56</v>
      </c>
      <c r="C5" s="41"/>
      <c r="D5" s="42"/>
      <c r="E5" s="42"/>
      <c r="F5" s="42"/>
      <c r="G5" s="42"/>
      <c r="H5" s="42"/>
      <c r="I5" s="42"/>
    </row>
    <row r="6" spans="1:9" ht="24.75" customHeight="1">
      <c r="A6" s="32"/>
      <c r="B6" s="32" t="s">
        <v>57</v>
      </c>
      <c r="C6" s="32" t="s">
        <v>152</v>
      </c>
      <c r="D6" s="34">
        <v>773280</v>
      </c>
      <c r="E6" s="34">
        <v>287180</v>
      </c>
      <c r="F6" s="34">
        <v>0</v>
      </c>
      <c r="G6" s="34">
        <v>0</v>
      </c>
      <c r="H6" s="34">
        <v>0</v>
      </c>
      <c r="I6" s="34">
        <f>SUM(E6:H6)</f>
        <v>287180</v>
      </c>
    </row>
    <row r="7" spans="1:9" ht="46.5" customHeight="1">
      <c r="A7" s="32"/>
      <c r="B7" s="32"/>
      <c r="C7" s="125" t="s">
        <v>367</v>
      </c>
      <c r="D7" s="34"/>
      <c r="E7" s="34"/>
      <c r="F7" s="34">
        <v>126000</v>
      </c>
      <c r="G7" s="34"/>
      <c r="H7" s="34"/>
      <c r="I7" s="34">
        <f aca="true" t="shared" si="0" ref="I7:I16">SUM(E7:H7)</f>
        <v>126000</v>
      </c>
    </row>
    <row r="8" spans="1:9" ht="24.75" customHeight="1">
      <c r="A8" s="32" t="s">
        <v>66</v>
      </c>
      <c r="B8" s="32" t="s">
        <v>58</v>
      </c>
      <c r="C8" s="32" t="s">
        <v>152</v>
      </c>
      <c r="D8" s="34">
        <v>69000</v>
      </c>
      <c r="E8" s="34">
        <f>36000+16745</f>
        <v>52745</v>
      </c>
      <c r="F8" s="34"/>
      <c r="G8" s="34"/>
      <c r="H8" s="34"/>
      <c r="I8" s="34">
        <f t="shared" si="0"/>
        <v>52745</v>
      </c>
    </row>
    <row r="9" spans="1:9" ht="24.75" customHeight="1">
      <c r="A9" s="32"/>
      <c r="B9" s="32" t="s">
        <v>59</v>
      </c>
      <c r="C9" s="32" t="s">
        <v>152</v>
      </c>
      <c r="D9" s="34">
        <f>340000+224000</f>
        <v>564000</v>
      </c>
      <c r="E9" s="34">
        <v>128000</v>
      </c>
      <c r="F9" s="34">
        <v>314178</v>
      </c>
      <c r="G9" s="34"/>
      <c r="H9" s="34"/>
      <c r="I9" s="34">
        <f t="shared" si="0"/>
        <v>442178</v>
      </c>
    </row>
    <row r="10" spans="1:9" ht="24.75" customHeight="1">
      <c r="A10" s="32"/>
      <c r="B10" s="32" t="s">
        <v>60</v>
      </c>
      <c r="C10" s="32" t="s">
        <v>152</v>
      </c>
      <c r="D10" s="34">
        <f>1077622-224000</f>
        <v>853622</v>
      </c>
      <c r="E10" s="34">
        <v>20438</v>
      </c>
      <c r="F10" s="34">
        <f>414849.94+204288.66-51000</f>
        <v>568138.6</v>
      </c>
      <c r="G10" s="34"/>
      <c r="H10" s="34"/>
      <c r="I10" s="34">
        <f t="shared" si="0"/>
        <v>588576.6</v>
      </c>
    </row>
    <row r="11" spans="1:9" ht="45.75" customHeight="1">
      <c r="A11" s="32"/>
      <c r="B11" s="32"/>
      <c r="C11" s="125" t="s">
        <v>367</v>
      </c>
      <c r="D11" s="34"/>
      <c r="E11" s="34"/>
      <c r="F11" s="34">
        <v>51000</v>
      </c>
      <c r="G11" s="34"/>
      <c r="H11" s="34"/>
      <c r="I11" s="34">
        <f t="shared" si="0"/>
        <v>51000</v>
      </c>
    </row>
    <row r="12" spans="1:9" ht="24.75" customHeight="1">
      <c r="A12" s="32"/>
      <c r="B12" s="32" t="s">
        <v>61</v>
      </c>
      <c r="C12" s="32" t="s">
        <v>152</v>
      </c>
      <c r="D12" s="34">
        <v>24000</v>
      </c>
      <c r="E12" s="34">
        <v>8389.35</v>
      </c>
      <c r="F12" s="34">
        <v>0</v>
      </c>
      <c r="G12" s="34"/>
      <c r="H12" s="34"/>
      <c r="I12" s="34">
        <f t="shared" si="0"/>
        <v>8389.35</v>
      </c>
    </row>
    <row r="13" spans="1:9" ht="24.75" customHeight="1">
      <c r="A13" s="32" t="s">
        <v>67</v>
      </c>
      <c r="B13" s="32" t="s">
        <v>62</v>
      </c>
      <c r="C13" s="32" t="s">
        <v>152</v>
      </c>
      <c r="D13" s="34">
        <v>99000</v>
      </c>
      <c r="E13" s="34">
        <v>17490</v>
      </c>
      <c r="F13" s="34">
        <v>0</v>
      </c>
      <c r="G13" s="34"/>
      <c r="H13" s="34"/>
      <c r="I13" s="34">
        <f t="shared" si="0"/>
        <v>17490</v>
      </c>
    </row>
    <row r="14" spans="1:9" ht="24.75" customHeight="1">
      <c r="A14" s="32"/>
      <c r="B14" s="32" t="s">
        <v>63</v>
      </c>
      <c r="C14" s="32"/>
      <c r="D14" s="34">
        <v>300000</v>
      </c>
      <c r="E14" s="34">
        <v>0</v>
      </c>
      <c r="F14" s="34"/>
      <c r="G14" s="34"/>
      <c r="H14" s="34"/>
      <c r="I14" s="34">
        <f t="shared" si="0"/>
        <v>0</v>
      </c>
    </row>
    <row r="15" spans="1:9" ht="24.75" customHeight="1">
      <c r="A15" s="32" t="s">
        <v>68</v>
      </c>
      <c r="B15" s="32" t="s">
        <v>64</v>
      </c>
      <c r="C15" s="32"/>
      <c r="D15" s="34"/>
      <c r="E15" s="34"/>
      <c r="F15" s="34"/>
      <c r="G15" s="34"/>
      <c r="H15" s="34"/>
      <c r="I15" s="34">
        <f t="shared" si="0"/>
        <v>0</v>
      </c>
    </row>
    <row r="16" spans="1:9" ht="24.75" customHeight="1">
      <c r="A16" s="32" t="s">
        <v>69</v>
      </c>
      <c r="B16" s="32" t="s">
        <v>65</v>
      </c>
      <c r="C16" s="32" t="s">
        <v>152</v>
      </c>
      <c r="D16" s="34">
        <v>1318000</v>
      </c>
      <c r="E16" s="34">
        <v>0</v>
      </c>
      <c r="F16" s="34">
        <v>1160000</v>
      </c>
      <c r="G16" s="34"/>
      <c r="H16" s="34"/>
      <c r="I16" s="34">
        <f t="shared" si="0"/>
        <v>1160000</v>
      </c>
    </row>
    <row r="17" spans="1:9" ht="24.75" customHeight="1">
      <c r="A17" s="32"/>
      <c r="B17" s="32"/>
      <c r="C17" s="32"/>
      <c r="D17" s="34"/>
      <c r="E17" s="34"/>
      <c r="F17" s="34"/>
      <c r="G17" s="34"/>
      <c r="H17" s="34"/>
      <c r="I17" s="34"/>
    </row>
    <row r="18" spans="1:9" s="212" customFormat="1" ht="41.25" customHeight="1">
      <c r="A18" s="245" t="s">
        <v>30</v>
      </c>
      <c r="B18" s="249"/>
      <c r="C18" s="246"/>
      <c r="D18" s="173">
        <f aca="true" t="shared" si="1" ref="D18:I18">SUM(D6:D16)</f>
        <v>4000902</v>
      </c>
      <c r="E18" s="173">
        <f t="shared" si="1"/>
        <v>514242.35</v>
      </c>
      <c r="F18" s="173">
        <f t="shared" si="1"/>
        <v>2219316.6</v>
      </c>
      <c r="G18" s="173">
        <f t="shared" si="1"/>
        <v>0</v>
      </c>
      <c r="H18" s="173">
        <f t="shared" si="1"/>
        <v>0</v>
      </c>
      <c r="I18" s="173">
        <f t="shared" si="1"/>
        <v>2733558.95</v>
      </c>
    </row>
    <row r="19" spans="4:9" s="33" customFormat="1" ht="24.75" customHeight="1">
      <c r="D19" s="161"/>
      <c r="E19" s="161"/>
      <c r="F19" s="161"/>
      <c r="G19" s="161"/>
      <c r="H19" s="161"/>
      <c r="I19" s="161"/>
    </row>
    <row r="20" spans="4:9" s="33" customFormat="1" ht="24.75" customHeight="1">
      <c r="D20" s="161"/>
      <c r="E20" s="161"/>
      <c r="F20" s="161"/>
      <c r="G20" s="161"/>
      <c r="H20" s="161"/>
      <c r="I20" s="161"/>
    </row>
    <row r="21" spans="1:7" ht="23.25">
      <c r="A21" s="102" t="s">
        <v>358</v>
      </c>
      <c r="C21" s="102"/>
      <c r="D21" s="102" t="s">
        <v>358</v>
      </c>
      <c r="G21" s="24" t="s">
        <v>358</v>
      </c>
    </row>
    <row r="22" spans="1:10" ht="23.25">
      <c r="A22" s="225" t="s">
        <v>359</v>
      </c>
      <c r="B22" s="225"/>
      <c r="C22" s="133"/>
      <c r="D22" s="225" t="s">
        <v>363</v>
      </c>
      <c r="E22" s="225"/>
      <c r="F22" s="225"/>
      <c r="G22" s="225" t="s">
        <v>361</v>
      </c>
      <c r="H22" s="225"/>
      <c r="I22" s="225"/>
      <c r="J22" s="133"/>
    </row>
    <row r="23" spans="1:10" ht="23.25">
      <c r="A23" s="225" t="s">
        <v>360</v>
      </c>
      <c r="B23" s="225"/>
      <c r="C23" s="133"/>
      <c r="D23" s="225" t="s">
        <v>364</v>
      </c>
      <c r="E23" s="225"/>
      <c r="F23" s="225"/>
      <c r="G23" s="225" t="s">
        <v>362</v>
      </c>
      <c r="H23" s="225"/>
      <c r="I23" s="225"/>
      <c r="J23" s="133"/>
    </row>
    <row r="24" spans="4:9" s="33" customFormat="1" ht="30" customHeight="1">
      <c r="D24" s="161"/>
      <c r="E24" s="161"/>
      <c r="F24" s="161"/>
      <c r="G24" s="161"/>
      <c r="H24" s="161"/>
      <c r="I24" s="161"/>
    </row>
  </sheetData>
  <sheetProtection/>
  <mergeCells count="10">
    <mergeCell ref="A22:B22"/>
    <mergeCell ref="D22:F22"/>
    <mergeCell ref="G22:I22"/>
    <mergeCell ref="A23:B23"/>
    <mergeCell ref="D23:F23"/>
    <mergeCell ref="A1:I1"/>
    <mergeCell ref="A2:I2"/>
    <mergeCell ref="A3:I3"/>
    <mergeCell ref="G23:I23"/>
    <mergeCell ref="A18:C18"/>
  </mergeCells>
  <printOptions/>
  <pageMargins left="0.7" right="0.16" top="0.11" bottom="0.16" header="0.11" footer="0.16"/>
  <pageSetup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8.7109375" style="24" customWidth="1"/>
    <col min="2" max="2" width="27.8515625" style="24" customWidth="1"/>
    <col min="3" max="3" width="17.00390625" style="24" customWidth="1"/>
    <col min="4" max="4" width="16.8515625" style="24" customWidth="1"/>
    <col min="5" max="5" width="20.421875" style="24" customWidth="1"/>
    <col min="6" max="6" width="19.140625" style="24" customWidth="1"/>
    <col min="7" max="7" width="19.57421875" style="24" customWidth="1"/>
    <col min="8" max="8" width="10.421875" style="24" customWidth="1"/>
    <col min="9" max="9" width="2.421875" style="24" customWidth="1"/>
    <col min="10" max="16384" width="9.140625" style="24" customWidth="1"/>
  </cols>
  <sheetData>
    <row r="1" spans="1:7" ht="29.25" customHeight="1">
      <c r="A1" s="225" t="s">
        <v>193</v>
      </c>
      <c r="B1" s="225"/>
      <c r="C1" s="225"/>
      <c r="D1" s="225"/>
      <c r="E1" s="225"/>
      <c r="F1" s="225"/>
      <c r="G1" s="225"/>
    </row>
    <row r="2" spans="1:7" ht="29.25" customHeight="1">
      <c r="A2" s="225" t="s">
        <v>204</v>
      </c>
      <c r="B2" s="225"/>
      <c r="C2" s="225"/>
      <c r="D2" s="225"/>
      <c r="E2" s="225"/>
      <c r="F2" s="225"/>
      <c r="G2" s="225"/>
    </row>
    <row r="3" spans="1:7" ht="29.25" customHeight="1">
      <c r="A3" s="225" t="s">
        <v>391</v>
      </c>
      <c r="B3" s="225"/>
      <c r="C3" s="225"/>
      <c r="D3" s="225"/>
      <c r="E3" s="225"/>
      <c r="F3" s="225"/>
      <c r="G3" s="225"/>
    </row>
    <row r="5" spans="1:9" ht="78" customHeight="1">
      <c r="A5" s="95" t="s">
        <v>50</v>
      </c>
      <c r="B5" s="95" t="s">
        <v>36</v>
      </c>
      <c r="C5" s="95" t="s">
        <v>33</v>
      </c>
      <c r="D5" s="95" t="s">
        <v>51</v>
      </c>
      <c r="E5" s="76" t="s">
        <v>203</v>
      </c>
      <c r="F5" s="76" t="s">
        <v>201</v>
      </c>
      <c r="G5" s="95" t="s">
        <v>30</v>
      </c>
      <c r="H5" s="241"/>
      <c r="I5" s="241"/>
    </row>
    <row r="6" spans="1:9" ht="20.25" customHeight="1">
      <c r="A6" s="32" t="s">
        <v>78</v>
      </c>
      <c r="B6" s="32" t="s">
        <v>56</v>
      </c>
      <c r="C6" s="32"/>
      <c r="D6" s="34"/>
      <c r="E6" s="34"/>
      <c r="F6" s="34"/>
      <c r="G6" s="34"/>
      <c r="H6" s="33"/>
      <c r="I6" s="33"/>
    </row>
    <row r="7" spans="1:9" ht="20.25" customHeight="1">
      <c r="A7" s="32"/>
      <c r="B7" s="32" t="s">
        <v>57</v>
      </c>
      <c r="C7" s="32"/>
      <c r="D7" s="34"/>
      <c r="E7" s="34"/>
      <c r="F7" s="34"/>
      <c r="G7" s="34"/>
      <c r="H7" s="33"/>
      <c r="I7" s="33"/>
    </row>
    <row r="8" spans="1:9" ht="20.25" customHeight="1">
      <c r="A8" s="32" t="s">
        <v>66</v>
      </c>
      <c r="B8" s="32" t="s">
        <v>58</v>
      </c>
      <c r="C8" s="32"/>
      <c r="D8" s="34"/>
      <c r="E8" s="34"/>
      <c r="F8" s="34"/>
      <c r="G8" s="34"/>
      <c r="H8" s="33"/>
      <c r="I8" s="33"/>
    </row>
    <row r="9" spans="1:9" ht="20.25" customHeight="1">
      <c r="A9" s="32"/>
      <c r="B9" s="32" t="s">
        <v>59</v>
      </c>
      <c r="C9" s="32" t="s">
        <v>152</v>
      </c>
      <c r="D9" s="34">
        <v>470000</v>
      </c>
      <c r="E9" s="34">
        <v>20140</v>
      </c>
      <c r="F9" s="34"/>
      <c r="G9" s="34">
        <f>SUM(E9)</f>
        <v>20140</v>
      </c>
      <c r="H9" s="33"/>
      <c r="I9" s="33"/>
    </row>
    <row r="10" spans="1:9" ht="20.25" customHeight="1">
      <c r="A10" s="32"/>
      <c r="B10" s="32" t="s">
        <v>60</v>
      </c>
      <c r="C10" s="32"/>
      <c r="D10" s="34"/>
      <c r="E10" s="34"/>
      <c r="F10" s="34"/>
      <c r="G10" s="34"/>
      <c r="H10" s="33"/>
      <c r="I10" s="33"/>
    </row>
    <row r="11" spans="1:9" ht="20.25" customHeight="1">
      <c r="A11" s="32"/>
      <c r="B11" s="32" t="s">
        <v>61</v>
      </c>
      <c r="C11" s="32"/>
      <c r="D11" s="34"/>
      <c r="E11" s="34"/>
      <c r="F11" s="34"/>
      <c r="G11" s="34"/>
      <c r="H11" s="33"/>
      <c r="I11" s="33"/>
    </row>
    <row r="12" spans="1:9" ht="20.25" customHeight="1">
      <c r="A12" s="32" t="s">
        <v>67</v>
      </c>
      <c r="B12" s="32" t="s">
        <v>62</v>
      </c>
      <c r="C12" s="32"/>
      <c r="D12" s="34"/>
      <c r="E12" s="34"/>
      <c r="F12" s="34"/>
      <c r="G12" s="34"/>
      <c r="H12" s="33"/>
      <c r="I12" s="33"/>
    </row>
    <row r="13" spans="1:9" ht="20.25" customHeight="1">
      <c r="A13" s="32"/>
      <c r="B13" s="32" t="s">
        <v>63</v>
      </c>
      <c r="C13" s="32"/>
      <c r="D13" s="34"/>
      <c r="E13" s="34"/>
      <c r="F13" s="34"/>
      <c r="G13" s="34"/>
      <c r="H13" s="33"/>
      <c r="I13" s="33"/>
    </row>
    <row r="14" spans="1:9" ht="20.25" customHeight="1">
      <c r="A14" s="32" t="s">
        <v>68</v>
      </c>
      <c r="B14" s="32" t="s">
        <v>64</v>
      </c>
      <c r="C14" s="32"/>
      <c r="D14" s="34"/>
      <c r="E14" s="34"/>
      <c r="F14" s="34"/>
      <c r="G14" s="34"/>
      <c r="H14" s="33"/>
      <c r="I14" s="33"/>
    </row>
    <row r="15" spans="1:9" ht="20.25" customHeight="1">
      <c r="A15" s="32" t="s">
        <v>69</v>
      </c>
      <c r="B15" s="32" t="s">
        <v>65</v>
      </c>
      <c r="C15" s="32"/>
      <c r="D15" s="34"/>
      <c r="E15" s="34"/>
      <c r="F15" s="34"/>
      <c r="G15" s="34"/>
      <c r="H15" s="33"/>
      <c r="I15" s="33"/>
    </row>
    <row r="16" spans="1:9" ht="20.25" customHeight="1">
      <c r="A16" s="32"/>
      <c r="B16" s="32"/>
      <c r="C16" s="32"/>
      <c r="D16" s="34"/>
      <c r="E16" s="34"/>
      <c r="F16" s="34"/>
      <c r="G16" s="34"/>
      <c r="H16" s="33"/>
      <c r="I16" s="33"/>
    </row>
    <row r="17" spans="1:9" ht="20.25" customHeight="1">
      <c r="A17" s="32"/>
      <c r="B17" s="32"/>
      <c r="C17" s="32"/>
      <c r="D17" s="34"/>
      <c r="E17" s="34"/>
      <c r="F17" s="34"/>
      <c r="G17" s="34"/>
      <c r="H17" s="33"/>
      <c r="I17" s="33"/>
    </row>
    <row r="18" spans="1:9" ht="20.25" customHeight="1">
      <c r="A18" s="32"/>
      <c r="B18" s="32"/>
      <c r="C18" s="32"/>
      <c r="D18" s="34"/>
      <c r="E18" s="34"/>
      <c r="F18" s="34"/>
      <c r="G18" s="34"/>
      <c r="H18" s="33"/>
      <c r="I18" s="33"/>
    </row>
    <row r="19" spans="1:9" s="25" customFormat="1" ht="43.5" customHeight="1">
      <c r="A19" s="245" t="s">
        <v>30</v>
      </c>
      <c r="B19" s="249"/>
      <c r="C19" s="246"/>
      <c r="D19" s="173">
        <f>SUM(D9:D18)</f>
        <v>470000</v>
      </c>
      <c r="E19" s="173">
        <f>SUM(E9:E18)</f>
        <v>20140</v>
      </c>
      <c r="F19" s="173">
        <f>SUM(F9:F18)</f>
        <v>0</v>
      </c>
      <c r="G19" s="173">
        <f>SUM(G9:G18)</f>
        <v>20140</v>
      </c>
      <c r="H19" s="212"/>
      <c r="I19" s="212"/>
    </row>
    <row r="20" spans="1:9" ht="20.25" customHeight="1">
      <c r="A20" s="33"/>
      <c r="B20" s="33"/>
      <c r="C20" s="33"/>
      <c r="D20" s="161"/>
      <c r="E20" s="161"/>
      <c r="F20" s="161"/>
      <c r="G20" s="161"/>
      <c r="H20" s="33"/>
      <c r="I20" s="33"/>
    </row>
    <row r="21" spans="1:9" ht="20.25" customHeight="1">
      <c r="A21" s="33"/>
      <c r="B21" s="33"/>
      <c r="C21" s="33"/>
      <c r="D21" s="161"/>
      <c r="E21" s="161"/>
      <c r="F21" s="161"/>
      <c r="G21" s="161"/>
      <c r="H21" s="33"/>
      <c r="I21" s="33"/>
    </row>
    <row r="22" spans="1:5" ht="23.25">
      <c r="A22" s="102" t="s">
        <v>358</v>
      </c>
      <c r="C22" s="102" t="s">
        <v>358</v>
      </c>
      <c r="E22" s="24" t="s">
        <v>358</v>
      </c>
    </row>
    <row r="23" spans="1:8" ht="23.25">
      <c r="A23" s="225" t="s">
        <v>359</v>
      </c>
      <c r="B23" s="225"/>
      <c r="C23" s="225" t="s">
        <v>363</v>
      </c>
      <c r="D23" s="225"/>
      <c r="E23" s="225" t="s">
        <v>361</v>
      </c>
      <c r="F23" s="225"/>
      <c r="G23" s="102"/>
      <c r="H23" s="69"/>
    </row>
    <row r="24" spans="1:8" ht="23.25">
      <c r="A24" s="225" t="s">
        <v>360</v>
      </c>
      <c r="B24" s="225"/>
      <c r="C24" s="225" t="s">
        <v>364</v>
      </c>
      <c r="D24" s="225"/>
      <c r="E24" s="225" t="s">
        <v>362</v>
      </c>
      <c r="F24" s="225"/>
      <c r="G24" s="225"/>
      <c r="H24" s="225"/>
    </row>
    <row r="25" spans="1:9" ht="20.25" customHeight="1">
      <c r="A25" s="33"/>
      <c r="B25" s="33"/>
      <c r="C25" s="33"/>
      <c r="D25" s="161"/>
      <c r="E25" s="161"/>
      <c r="F25" s="161"/>
      <c r="G25" s="161"/>
      <c r="H25" s="33"/>
      <c r="I25" s="33"/>
    </row>
    <row r="26" spans="1:9" ht="20.25" customHeight="1">
      <c r="A26" s="33"/>
      <c r="B26" s="33"/>
      <c r="C26" s="33"/>
      <c r="D26" s="161"/>
      <c r="E26" s="161"/>
      <c r="F26" s="161"/>
      <c r="G26" s="161"/>
      <c r="H26" s="33"/>
      <c r="I26" s="33"/>
    </row>
    <row r="27" spans="1:9" ht="23.25">
      <c r="A27" s="33"/>
      <c r="B27" s="33"/>
      <c r="C27" s="33"/>
      <c r="D27" s="161"/>
      <c r="E27" s="161"/>
      <c r="F27" s="161"/>
      <c r="G27" s="161"/>
      <c r="H27" s="33"/>
      <c r="I27" s="33"/>
    </row>
    <row r="28" spans="1:9" ht="23.25">
      <c r="A28" s="33"/>
      <c r="B28" s="33"/>
      <c r="C28" s="33"/>
      <c r="D28" s="161"/>
      <c r="E28" s="161"/>
      <c r="F28" s="161"/>
      <c r="G28" s="161"/>
      <c r="H28" s="33"/>
      <c r="I28" s="33"/>
    </row>
    <row r="29" spans="1:9" ht="30" customHeight="1">
      <c r="A29" s="33"/>
      <c r="B29" s="33"/>
      <c r="C29" s="33"/>
      <c r="D29" s="161"/>
      <c r="E29" s="161"/>
      <c r="F29" s="161"/>
      <c r="G29" s="161"/>
      <c r="H29" s="33"/>
      <c r="I29" s="33"/>
    </row>
  </sheetData>
  <sheetProtection/>
  <mergeCells count="12">
    <mergeCell ref="C24:D24"/>
    <mergeCell ref="E24:F24"/>
    <mergeCell ref="A1:G1"/>
    <mergeCell ref="A2:G2"/>
    <mergeCell ref="A3:G3"/>
    <mergeCell ref="A19:C19"/>
    <mergeCell ref="H5:I5"/>
    <mergeCell ref="G24:H24"/>
    <mergeCell ref="A23:B23"/>
    <mergeCell ref="C23:D23"/>
    <mergeCell ref="E23:F23"/>
    <mergeCell ref="A24:B24"/>
  </mergeCells>
  <printOptions/>
  <pageMargins left="0.7" right="0.16" top="0.11" bottom="0.15" header="0.11" footer="0.15"/>
  <pageSetup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8" sqref="A18:C18"/>
    </sheetView>
  </sheetViews>
  <sheetFormatPr defaultColWidth="9.140625" defaultRowHeight="15"/>
  <cols>
    <col min="1" max="1" width="16.00390625" style="24" customWidth="1"/>
    <col min="2" max="2" width="28.00390625" style="24" customWidth="1"/>
    <col min="3" max="3" width="17.7109375" style="24" customWidth="1"/>
    <col min="4" max="5" width="18.140625" style="24" customWidth="1"/>
    <col min="6" max="6" width="19.8515625" style="24" customWidth="1"/>
    <col min="7" max="7" width="17.28125" style="24" customWidth="1"/>
    <col min="8" max="8" width="11.28125" style="24" customWidth="1"/>
    <col min="9" max="9" width="2.7109375" style="24" customWidth="1"/>
    <col min="10" max="10" width="10.421875" style="24" customWidth="1"/>
    <col min="11" max="11" width="2.421875" style="24" customWidth="1"/>
    <col min="12" max="16384" width="9.140625" style="24" customWidth="1"/>
  </cols>
  <sheetData>
    <row r="1" spans="1:7" ht="26.25">
      <c r="A1" s="244" t="s">
        <v>193</v>
      </c>
      <c r="B1" s="244"/>
      <c r="C1" s="244"/>
      <c r="D1" s="244"/>
      <c r="E1" s="244"/>
      <c r="F1" s="244"/>
      <c r="G1" s="244"/>
    </row>
    <row r="2" spans="1:7" ht="26.25">
      <c r="A2" s="244" t="s">
        <v>206</v>
      </c>
      <c r="B2" s="244"/>
      <c r="C2" s="244"/>
      <c r="D2" s="244"/>
      <c r="E2" s="244"/>
      <c r="F2" s="244"/>
      <c r="G2" s="244"/>
    </row>
    <row r="3" spans="1:7" ht="26.25">
      <c r="A3" s="244" t="s">
        <v>391</v>
      </c>
      <c r="B3" s="244"/>
      <c r="C3" s="244"/>
      <c r="D3" s="244"/>
      <c r="E3" s="244"/>
      <c r="F3" s="244"/>
      <c r="G3" s="244"/>
    </row>
    <row r="5" spans="1:11" ht="51" customHeight="1">
      <c r="A5" s="75" t="s">
        <v>50</v>
      </c>
      <c r="B5" s="75" t="s">
        <v>36</v>
      </c>
      <c r="C5" s="75" t="s">
        <v>33</v>
      </c>
      <c r="D5" s="75" t="s">
        <v>51</v>
      </c>
      <c r="E5" s="76" t="s">
        <v>99</v>
      </c>
      <c r="F5" s="76" t="s">
        <v>205</v>
      </c>
      <c r="G5" s="75" t="s">
        <v>30</v>
      </c>
      <c r="H5" s="241"/>
      <c r="I5" s="241"/>
      <c r="J5" s="241"/>
      <c r="K5" s="241"/>
    </row>
    <row r="6" spans="1:11" ht="23.25">
      <c r="A6" s="32" t="s">
        <v>78</v>
      </c>
      <c r="B6" s="32" t="s">
        <v>56</v>
      </c>
      <c r="C6" s="32"/>
      <c r="D6" s="34"/>
      <c r="E6" s="34"/>
      <c r="F6" s="34"/>
      <c r="G6" s="34"/>
      <c r="H6" s="33"/>
      <c r="I6" s="33"/>
      <c r="J6" s="33"/>
      <c r="K6" s="33"/>
    </row>
    <row r="7" spans="1:11" ht="23.25">
      <c r="A7" s="32"/>
      <c r="B7" s="32" t="s">
        <v>57</v>
      </c>
      <c r="C7" s="32"/>
      <c r="D7" s="34"/>
      <c r="E7" s="34"/>
      <c r="F7" s="34"/>
      <c r="G7" s="34"/>
      <c r="H7" s="33"/>
      <c r="I7" s="33"/>
      <c r="J7" s="33"/>
      <c r="K7" s="33"/>
    </row>
    <row r="8" spans="1:11" ht="23.25">
      <c r="A8" s="32" t="s">
        <v>66</v>
      </c>
      <c r="B8" s="32" t="s">
        <v>58</v>
      </c>
      <c r="C8" s="32"/>
      <c r="D8" s="34"/>
      <c r="E8" s="34"/>
      <c r="F8" s="34"/>
      <c r="G8" s="34"/>
      <c r="H8" s="33"/>
      <c r="I8" s="33"/>
      <c r="J8" s="33"/>
      <c r="K8" s="33"/>
    </row>
    <row r="9" spans="1:11" ht="23.25">
      <c r="A9" s="32"/>
      <c r="B9" s="32" t="s">
        <v>59</v>
      </c>
      <c r="C9" s="32" t="s">
        <v>207</v>
      </c>
      <c r="D9" s="34">
        <v>110000</v>
      </c>
      <c r="E9" s="34"/>
      <c r="F9" s="34"/>
      <c r="G9" s="34"/>
      <c r="H9" s="33"/>
      <c r="I9" s="33"/>
      <c r="J9" s="33"/>
      <c r="K9" s="33"/>
    </row>
    <row r="10" spans="1:11" ht="23.25">
      <c r="A10" s="32"/>
      <c r="B10" s="32" t="s">
        <v>60</v>
      </c>
      <c r="C10" s="32" t="s">
        <v>207</v>
      </c>
      <c r="D10" s="34">
        <v>10000</v>
      </c>
      <c r="E10" s="34">
        <v>850</v>
      </c>
      <c r="F10" s="34"/>
      <c r="G10" s="34">
        <f>SUM(E10)</f>
        <v>850</v>
      </c>
      <c r="H10" s="33"/>
      <c r="I10" s="33"/>
      <c r="J10" s="33"/>
      <c r="K10" s="33"/>
    </row>
    <row r="11" spans="1:11" ht="23.25">
      <c r="A11" s="32"/>
      <c r="B11" s="32" t="s">
        <v>61</v>
      </c>
      <c r="C11" s="32"/>
      <c r="D11" s="34"/>
      <c r="E11" s="34"/>
      <c r="F11" s="34"/>
      <c r="G11" s="34"/>
      <c r="H11" s="33"/>
      <c r="I11" s="33"/>
      <c r="J11" s="33"/>
      <c r="K11" s="33"/>
    </row>
    <row r="12" spans="1:11" ht="23.25">
      <c r="A12" s="32" t="s">
        <v>67</v>
      </c>
      <c r="B12" s="32" t="s">
        <v>62</v>
      </c>
      <c r="C12" s="32"/>
      <c r="D12" s="34"/>
      <c r="E12" s="34"/>
      <c r="F12" s="34"/>
      <c r="G12" s="34"/>
      <c r="H12" s="33"/>
      <c r="I12" s="33"/>
      <c r="J12" s="33"/>
      <c r="K12" s="33"/>
    </row>
    <row r="13" spans="1:11" ht="23.25">
      <c r="A13" s="32"/>
      <c r="B13" s="32" t="s">
        <v>63</v>
      </c>
      <c r="C13" s="32"/>
      <c r="D13" s="34"/>
      <c r="E13" s="34"/>
      <c r="F13" s="34"/>
      <c r="G13" s="34"/>
      <c r="H13" s="33"/>
      <c r="I13" s="33"/>
      <c r="J13" s="33"/>
      <c r="K13" s="33"/>
    </row>
    <row r="14" spans="1:11" ht="23.25">
      <c r="A14" s="32" t="s">
        <v>68</v>
      </c>
      <c r="B14" s="32" t="s">
        <v>64</v>
      </c>
      <c r="C14" s="32"/>
      <c r="D14" s="34"/>
      <c r="E14" s="34"/>
      <c r="F14" s="34"/>
      <c r="G14" s="34"/>
      <c r="H14" s="33"/>
      <c r="I14" s="33"/>
      <c r="J14" s="33"/>
      <c r="K14" s="33"/>
    </row>
    <row r="15" spans="1:11" ht="23.25">
      <c r="A15" s="32" t="s">
        <v>69</v>
      </c>
      <c r="B15" s="32" t="s">
        <v>65</v>
      </c>
      <c r="C15" s="32"/>
      <c r="D15" s="34"/>
      <c r="E15" s="34"/>
      <c r="F15" s="34"/>
      <c r="G15" s="34"/>
      <c r="H15" s="33"/>
      <c r="I15" s="33"/>
      <c r="J15" s="33"/>
      <c r="K15" s="33"/>
    </row>
    <row r="16" spans="1:11" ht="23.25">
      <c r="A16" s="32"/>
      <c r="B16" s="32"/>
      <c r="C16" s="32"/>
      <c r="D16" s="34"/>
      <c r="E16" s="34"/>
      <c r="F16" s="34"/>
      <c r="G16" s="34"/>
      <c r="H16" s="33"/>
      <c r="I16" s="33"/>
      <c r="J16" s="33"/>
      <c r="K16" s="33"/>
    </row>
    <row r="17" spans="1:11" ht="23.25">
      <c r="A17" s="32"/>
      <c r="B17" s="32"/>
      <c r="C17" s="32"/>
      <c r="D17" s="34"/>
      <c r="E17" s="34"/>
      <c r="F17" s="34"/>
      <c r="G17" s="34"/>
      <c r="H17" s="33"/>
      <c r="I17" s="33"/>
      <c r="J17" s="33"/>
      <c r="K17" s="33"/>
    </row>
    <row r="18" spans="1:11" s="25" customFormat="1" ht="56.25" customHeight="1">
      <c r="A18" s="245" t="s">
        <v>30</v>
      </c>
      <c r="B18" s="249"/>
      <c r="C18" s="246"/>
      <c r="D18" s="173">
        <f>SUM(D9:D17)</f>
        <v>120000</v>
      </c>
      <c r="E18" s="173">
        <f>SUM(E9:E17)</f>
        <v>850</v>
      </c>
      <c r="F18" s="173">
        <f>SUM(F9:F17)</f>
        <v>0</v>
      </c>
      <c r="G18" s="173">
        <f>SUM(G9:G17)</f>
        <v>850</v>
      </c>
      <c r="H18" s="212"/>
      <c r="I18" s="212"/>
      <c r="J18" s="212"/>
      <c r="K18" s="212"/>
    </row>
    <row r="19" spans="1:11" ht="23.25">
      <c r="A19" s="178"/>
      <c r="B19" s="178"/>
      <c r="C19" s="178"/>
      <c r="D19" s="179"/>
      <c r="E19" s="179"/>
      <c r="F19" s="179"/>
      <c r="G19" s="179"/>
      <c r="H19" s="33"/>
      <c r="I19" s="33"/>
      <c r="J19" s="33"/>
      <c r="K19" s="33"/>
    </row>
    <row r="20" spans="1:11" ht="23.25">
      <c r="A20" s="33"/>
      <c r="B20" s="33"/>
      <c r="C20" s="33"/>
      <c r="D20" s="161"/>
      <c r="E20" s="161"/>
      <c r="F20" s="161"/>
      <c r="G20" s="161"/>
      <c r="H20" s="33"/>
      <c r="I20" s="33"/>
      <c r="J20" s="33"/>
      <c r="K20" s="33"/>
    </row>
    <row r="21" spans="1:5" ht="23.25">
      <c r="A21" s="102" t="s">
        <v>358</v>
      </c>
      <c r="C21" s="102" t="s">
        <v>358</v>
      </c>
      <c r="E21" s="24" t="s">
        <v>358</v>
      </c>
    </row>
    <row r="22" spans="1:8" ht="23.25">
      <c r="A22" s="225" t="s">
        <v>359</v>
      </c>
      <c r="B22" s="225"/>
      <c r="C22" s="225" t="s">
        <v>363</v>
      </c>
      <c r="D22" s="225"/>
      <c r="E22" s="225" t="s">
        <v>361</v>
      </c>
      <c r="F22" s="225"/>
      <c r="G22" s="102"/>
      <c r="H22" s="69"/>
    </row>
    <row r="23" spans="1:8" ht="23.25">
      <c r="A23" s="225" t="s">
        <v>360</v>
      </c>
      <c r="B23" s="225"/>
      <c r="C23" s="225" t="s">
        <v>364</v>
      </c>
      <c r="D23" s="225"/>
      <c r="E23" s="225" t="s">
        <v>362</v>
      </c>
      <c r="F23" s="225"/>
      <c r="G23" s="225"/>
      <c r="H23" s="225"/>
    </row>
    <row r="24" spans="1:11" ht="23.25">
      <c r="A24" s="33"/>
      <c r="B24" s="33"/>
      <c r="C24" s="33"/>
      <c r="D24" s="161"/>
      <c r="E24" s="161"/>
      <c r="F24" s="161"/>
      <c r="G24" s="161"/>
      <c r="H24" s="33"/>
      <c r="I24" s="33"/>
      <c r="J24" s="33"/>
      <c r="K24" s="33"/>
    </row>
  </sheetData>
  <sheetProtection/>
  <mergeCells count="13">
    <mergeCell ref="H5:I5"/>
    <mergeCell ref="J5:K5"/>
    <mergeCell ref="G23:H23"/>
    <mergeCell ref="A22:B22"/>
    <mergeCell ref="C22:D22"/>
    <mergeCell ref="E22:F22"/>
    <mergeCell ref="A23:B23"/>
    <mergeCell ref="C23:D23"/>
    <mergeCell ref="E23:F23"/>
    <mergeCell ref="A18:C18"/>
    <mergeCell ref="A1:G1"/>
    <mergeCell ref="A2:G2"/>
    <mergeCell ref="A3:G3"/>
  </mergeCells>
  <printOptions/>
  <pageMargins left="0.89" right="0.29" top="0.12" bottom="0.16" header="0.15" footer="0.16"/>
  <pageSetup orientation="landscape" paperSize="9" scale="95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9.8515625" style="0" customWidth="1"/>
    <col min="2" max="2" width="9.421875" style="0" customWidth="1"/>
    <col min="3" max="3" width="11.28125" style="0" customWidth="1"/>
    <col min="4" max="4" width="9.00390625" style="0" customWidth="1"/>
    <col min="5" max="5" width="9.140625" style="0" customWidth="1"/>
    <col min="6" max="6" width="8.140625" style="0" customWidth="1"/>
    <col min="7" max="7" width="8.8515625" style="0" customWidth="1"/>
    <col min="8" max="8" width="9.28125" style="0" customWidth="1"/>
    <col min="9" max="9" width="9.140625" style="0" customWidth="1"/>
    <col min="10" max="10" width="8.57421875" style="0" customWidth="1"/>
    <col min="11" max="11" width="8.7109375" style="0" customWidth="1"/>
    <col min="12" max="12" width="8.28125" style="0" customWidth="1"/>
    <col min="13" max="15" width="8.140625" style="0" customWidth="1"/>
    <col min="16" max="16" width="7.140625" style="0" customWidth="1"/>
    <col min="17" max="17" width="10.421875" style="0" customWidth="1"/>
    <col min="18" max="18" width="2.421875" style="0" customWidth="1"/>
  </cols>
  <sheetData>
    <row r="1" spans="4:6" ht="18.75">
      <c r="D1" s="1"/>
      <c r="F1" s="16" t="s">
        <v>31</v>
      </c>
    </row>
    <row r="2" spans="4:7" ht="18.75">
      <c r="D2" s="1"/>
      <c r="G2" s="1"/>
    </row>
    <row r="3" spans="4:7" ht="18.75">
      <c r="D3" s="1"/>
      <c r="E3" s="1" t="s">
        <v>100</v>
      </c>
      <c r="G3" s="1"/>
    </row>
    <row r="4" spans="4:7" ht="18.75">
      <c r="D4" s="1" t="s">
        <v>49</v>
      </c>
      <c r="G4" s="1"/>
    </row>
    <row r="5" spans="4:7" ht="18.75">
      <c r="D5" s="1"/>
      <c r="G5" s="1"/>
    </row>
    <row r="7" spans="1:18" ht="19.5" customHeight="1">
      <c r="A7" s="254" t="s">
        <v>101</v>
      </c>
      <c r="B7" s="255"/>
      <c r="C7" s="254" t="s">
        <v>36</v>
      </c>
      <c r="D7" s="255"/>
      <c r="E7" s="259" t="s">
        <v>33</v>
      </c>
      <c r="F7" s="259"/>
      <c r="G7" s="254" t="s">
        <v>51</v>
      </c>
      <c r="H7" s="255"/>
      <c r="I7" s="254" t="s">
        <v>102</v>
      </c>
      <c r="J7" s="259"/>
      <c r="K7" s="254" t="s">
        <v>103</v>
      </c>
      <c r="L7" s="255"/>
      <c r="M7" s="254" t="s">
        <v>104</v>
      </c>
      <c r="N7" s="259"/>
      <c r="O7" s="254" t="s">
        <v>30</v>
      </c>
      <c r="P7" s="255"/>
      <c r="Q7" s="258"/>
      <c r="R7" s="258"/>
    </row>
    <row r="8" spans="1:18" ht="19.5" customHeight="1">
      <c r="A8" s="256"/>
      <c r="B8" s="257"/>
      <c r="C8" s="256"/>
      <c r="D8" s="257"/>
      <c r="E8" s="260"/>
      <c r="F8" s="260"/>
      <c r="G8" s="256"/>
      <c r="H8" s="257"/>
      <c r="I8" s="256"/>
      <c r="J8" s="260"/>
      <c r="K8" s="256"/>
      <c r="L8" s="257"/>
      <c r="M8" s="256"/>
      <c r="N8" s="260"/>
      <c r="O8" s="256"/>
      <c r="P8" s="257"/>
      <c r="Q8" s="258"/>
      <c r="R8" s="258"/>
    </row>
    <row r="9" spans="1:18" ht="18" customHeight="1">
      <c r="A9" s="3" t="s">
        <v>52</v>
      </c>
      <c r="B9" s="8"/>
      <c r="C9" s="3" t="s">
        <v>56</v>
      </c>
      <c r="D9" s="7"/>
      <c r="G9" s="2"/>
      <c r="H9" s="7"/>
      <c r="J9" s="7"/>
      <c r="K9" s="3"/>
      <c r="L9" s="7"/>
      <c r="M9" s="3"/>
      <c r="N9" s="6"/>
      <c r="O9" s="2"/>
      <c r="P9" s="8"/>
      <c r="Q9" s="6"/>
      <c r="R9" s="6"/>
    </row>
    <row r="10" spans="1:18" ht="18" customHeight="1">
      <c r="A10" s="3"/>
      <c r="B10" s="8"/>
      <c r="C10" s="3" t="s">
        <v>57</v>
      </c>
      <c r="D10" s="8"/>
      <c r="G10" s="3"/>
      <c r="H10" s="8"/>
      <c r="J10" s="8"/>
      <c r="K10" s="3"/>
      <c r="L10" s="8"/>
      <c r="M10" s="3"/>
      <c r="N10" s="6"/>
      <c r="O10" s="3"/>
      <c r="P10" s="8"/>
      <c r="Q10" s="6"/>
      <c r="R10" s="6"/>
    </row>
    <row r="11" spans="1:18" ht="18" customHeight="1">
      <c r="A11" s="3" t="s">
        <v>66</v>
      </c>
      <c r="B11" s="8"/>
      <c r="C11" s="3" t="s">
        <v>58</v>
      </c>
      <c r="D11" s="8"/>
      <c r="G11" s="3"/>
      <c r="H11" s="8"/>
      <c r="J11" s="8"/>
      <c r="K11" s="3"/>
      <c r="L11" s="8"/>
      <c r="M11" s="3"/>
      <c r="N11" s="6"/>
      <c r="O11" s="3"/>
      <c r="P11" s="8"/>
      <c r="Q11" s="6"/>
      <c r="R11" s="6"/>
    </row>
    <row r="12" spans="1:18" ht="18" customHeight="1">
      <c r="A12" s="3"/>
      <c r="B12" s="8"/>
      <c r="C12" s="3" t="s">
        <v>59</v>
      </c>
      <c r="D12" s="8"/>
      <c r="G12" s="3"/>
      <c r="H12" s="8"/>
      <c r="J12" s="8"/>
      <c r="K12" s="3"/>
      <c r="L12" s="8"/>
      <c r="M12" s="3"/>
      <c r="N12" s="6"/>
      <c r="O12" s="3"/>
      <c r="P12" s="8"/>
      <c r="Q12" s="6"/>
      <c r="R12" s="6"/>
    </row>
    <row r="13" spans="1:18" ht="18" customHeight="1">
      <c r="A13" s="3"/>
      <c r="B13" s="8"/>
      <c r="C13" s="3" t="s">
        <v>60</v>
      </c>
      <c r="D13" s="8"/>
      <c r="G13" s="3"/>
      <c r="H13" s="8"/>
      <c r="J13" s="8"/>
      <c r="K13" s="3"/>
      <c r="L13" s="8"/>
      <c r="M13" s="3"/>
      <c r="N13" s="6"/>
      <c r="O13" s="3"/>
      <c r="P13" s="8"/>
      <c r="Q13" s="6"/>
      <c r="R13" s="6"/>
    </row>
    <row r="14" spans="1:18" ht="18" customHeight="1">
      <c r="A14" s="3"/>
      <c r="B14" s="8"/>
      <c r="C14" s="3" t="s">
        <v>61</v>
      </c>
      <c r="D14" s="8"/>
      <c r="G14" s="3"/>
      <c r="H14" s="8"/>
      <c r="J14" s="8"/>
      <c r="K14" s="3"/>
      <c r="L14" s="8"/>
      <c r="M14" s="3"/>
      <c r="N14" s="6"/>
      <c r="O14" s="3"/>
      <c r="P14" s="8"/>
      <c r="Q14" s="6"/>
      <c r="R14" s="6"/>
    </row>
    <row r="15" spans="1:18" ht="18" customHeight="1">
      <c r="A15" s="3" t="s">
        <v>67</v>
      </c>
      <c r="B15" s="8"/>
      <c r="C15" s="3" t="s">
        <v>62</v>
      </c>
      <c r="D15" s="8"/>
      <c r="G15" s="3"/>
      <c r="H15" s="8"/>
      <c r="J15" s="8"/>
      <c r="K15" s="3"/>
      <c r="L15" s="8"/>
      <c r="M15" s="3"/>
      <c r="N15" s="6"/>
      <c r="O15" s="3"/>
      <c r="P15" s="8"/>
      <c r="Q15" s="6"/>
      <c r="R15" s="6"/>
    </row>
    <row r="16" spans="1:18" ht="18" customHeight="1">
      <c r="A16" s="3"/>
      <c r="B16" s="8"/>
      <c r="C16" s="3" t="s">
        <v>63</v>
      </c>
      <c r="D16" s="8"/>
      <c r="G16" s="3"/>
      <c r="H16" s="8"/>
      <c r="J16" s="8"/>
      <c r="K16" s="3"/>
      <c r="L16" s="8"/>
      <c r="M16" s="3"/>
      <c r="N16" s="6"/>
      <c r="O16" s="3"/>
      <c r="P16" s="8"/>
      <c r="Q16" s="6"/>
      <c r="R16" s="6"/>
    </row>
    <row r="17" spans="1:18" ht="18" customHeight="1">
      <c r="A17" s="3" t="s">
        <v>68</v>
      </c>
      <c r="B17" s="8"/>
      <c r="C17" s="3" t="s">
        <v>64</v>
      </c>
      <c r="D17" s="8"/>
      <c r="G17" s="3"/>
      <c r="H17" s="8"/>
      <c r="J17" s="8"/>
      <c r="K17" s="3"/>
      <c r="L17" s="8"/>
      <c r="M17" s="3"/>
      <c r="N17" s="6"/>
      <c r="O17" s="3"/>
      <c r="P17" s="8"/>
      <c r="Q17" s="6"/>
      <c r="R17" s="6"/>
    </row>
    <row r="18" spans="1:18" ht="18" customHeight="1">
      <c r="A18" s="3" t="s">
        <v>69</v>
      </c>
      <c r="B18" s="8"/>
      <c r="C18" s="3" t="s">
        <v>65</v>
      </c>
      <c r="D18" s="8"/>
      <c r="G18" s="3"/>
      <c r="H18" s="8"/>
      <c r="J18" s="8"/>
      <c r="K18" s="3"/>
      <c r="L18" s="8"/>
      <c r="M18" s="3"/>
      <c r="N18" s="6"/>
      <c r="O18" s="3"/>
      <c r="P18" s="8"/>
      <c r="Q18" s="6"/>
      <c r="R18" s="6"/>
    </row>
    <row r="19" spans="1:18" ht="18" customHeight="1">
      <c r="A19" s="3"/>
      <c r="B19" s="8"/>
      <c r="C19" s="3"/>
      <c r="D19" s="8"/>
      <c r="G19" s="3"/>
      <c r="H19" s="8"/>
      <c r="J19" s="8"/>
      <c r="K19" s="3"/>
      <c r="L19" s="8"/>
      <c r="M19" s="3"/>
      <c r="N19" s="6"/>
      <c r="O19" s="3"/>
      <c r="P19" s="8"/>
      <c r="Q19" s="6"/>
      <c r="R19" s="6"/>
    </row>
    <row r="20" spans="1:18" ht="18" customHeight="1">
      <c r="A20" s="3"/>
      <c r="B20" s="8"/>
      <c r="C20" s="3"/>
      <c r="D20" s="8"/>
      <c r="G20" s="3"/>
      <c r="H20" s="8"/>
      <c r="J20" s="8"/>
      <c r="K20" s="3"/>
      <c r="L20" s="8"/>
      <c r="M20" s="3"/>
      <c r="N20" s="6"/>
      <c r="O20" s="3"/>
      <c r="P20" s="8"/>
      <c r="Q20" s="6"/>
      <c r="R20" s="6"/>
    </row>
    <row r="21" spans="1:18" ht="18" customHeight="1">
      <c r="A21" s="3"/>
      <c r="B21" s="8"/>
      <c r="C21" s="3"/>
      <c r="D21" s="8"/>
      <c r="G21" s="3"/>
      <c r="H21" s="8"/>
      <c r="J21" s="8"/>
      <c r="K21" s="3"/>
      <c r="L21" s="8"/>
      <c r="M21" s="3"/>
      <c r="N21" s="6"/>
      <c r="O21" s="3"/>
      <c r="P21" s="8"/>
      <c r="Q21" s="6"/>
      <c r="R21" s="6"/>
    </row>
    <row r="22" spans="1:18" ht="18" customHeight="1">
      <c r="A22" s="3"/>
      <c r="B22" s="8"/>
      <c r="C22" s="3"/>
      <c r="D22" s="8"/>
      <c r="G22" s="3"/>
      <c r="H22" s="8"/>
      <c r="J22" s="8"/>
      <c r="K22" s="3"/>
      <c r="L22" s="8"/>
      <c r="M22" s="3"/>
      <c r="N22" s="6"/>
      <c r="O22" s="3"/>
      <c r="P22" s="8"/>
      <c r="Q22" s="6"/>
      <c r="R22" s="6"/>
    </row>
    <row r="23" spans="1:18" ht="18" customHeight="1">
      <c r="A23" s="3"/>
      <c r="B23" s="8"/>
      <c r="C23" s="3"/>
      <c r="D23" s="8"/>
      <c r="G23" s="3"/>
      <c r="H23" s="8"/>
      <c r="J23" s="8"/>
      <c r="K23" s="3"/>
      <c r="L23" s="8"/>
      <c r="M23" s="3"/>
      <c r="N23" s="6"/>
      <c r="O23" s="3"/>
      <c r="P23" s="8"/>
      <c r="Q23" s="6"/>
      <c r="R23" s="6"/>
    </row>
    <row r="24" spans="1:18" ht="15">
      <c r="A24" s="3"/>
      <c r="B24" s="8"/>
      <c r="C24" s="3"/>
      <c r="D24" s="8"/>
      <c r="G24" s="3"/>
      <c r="H24" s="8"/>
      <c r="J24" s="8"/>
      <c r="K24" s="3"/>
      <c r="L24" s="8"/>
      <c r="M24" s="3"/>
      <c r="N24" s="6"/>
      <c r="O24" s="3"/>
      <c r="P24" s="8"/>
      <c r="Q24" s="6"/>
      <c r="R24" s="6"/>
    </row>
    <row r="25" spans="1:18" ht="18" customHeight="1">
      <c r="A25" s="10"/>
      <c r="B25" s="11"/>
      <c r="C25" s="11" t="s">
        <v>30</v>
      </c>
      <c r="D25" s="11"/>
      <c r="E25" s="11"/>
      <c r="F25" s="11"/>
      <c r="G25" s="10"/>
      <c r="H25" s="12"/>
      <c r="I25" s="11"/>
      <c r="J25" s="12"/>
      <c r="K25" s="10"/>
      <c r="L25" s="12"/>
      <c r="M25" s="10"/>
      <c r="N25" s="11"/>
      <c r="O25" s="10"/>
      <c r="P25" s="12"/>
      <c r="Q25" s="6"/>
      <c r="R25" s="6"/>
    </row>
  </sheetData>
  <sheetProtection/>
  <mergeCells count="9">
    <mergeCell ref="O7:P8"/>
    <mergeCell ref="Q7:R8"/>
    <mergeCell ref="K7:L8"/>
    <mergeCell ref="A7:B8"/>
    <mergeCell ref="C7:D8"/>
    <mergeCell ref="E7:F8"/>
    <mergeCell ref="G7:H8"/>
    <mergeCell ref="I7:J8"/>
    <mergeCell ref="M7:N8"/>
  </mergeCells>
  <printOptions/>
  <pageMargins left="0.7" right="0.7" top="0.75" bottom="0.75" header="0.3" footer="0.3"/>
  <pageSetup orientation="landscape" paperSize="9" scale="86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5">
      <selection activeCell="C28" sqref="C28"/>
    </sheetView>
  </sheetViews>
  <sheetFormatPr defaultColWidth="9.140625" defaultRowHeight="15"/>
  <cols>
    <col min="1" max="1" width="26.57421875" style="24" customWidth="1"/>
    <col min="2" max="2" width="3.7109375" style="24" customWidth="1"/>
    <col min="3" max="3" width="18.140625" style="24" customWidth="1"/>
    <col min="4" max="4" width="25.28125" style="24" customWidth="1"/>
    <col min="5" max="5" width="1.7109375" style="24" customWidth="1"/>
    <col min="6" max="6" width="18.57421875" style="24" customWidth="1"/>
    <col min="7" max="16384" width="9.140625" style="24" customWidth="1"/>
  </cols>
  <sheetData>
    <row r="1" spans="1:6" ht="23.25">
      <c r="A1" s="225" t="s">
        <v>174</v>
      </c>
      <c r="B1" s="225"/>
      <c r="C1" s="225"/>
      <c r="D1" s="225"/>
      <c r="E1" s="225"/>
      <c r="F1" s="225"/>
    </row>
    <row r="2" spans="1:6" ht="23.25">
      <c r="A2" s="225" t="s">
        <v>20</v>
      </c>
      <c r="B2" s="225"/>
      <c r="C2" s="225"/>
      <c r="D2" s="225"/>
      <c r="E2" s="225"/>
      <c r="F2" s="225"/>
    </row>
    <row r="3" spans="1:6" ht="23.25">
      <c r="A3" s="225" t="s">
        <v>392</v>
      </c>
      <c r="B3" s="225"/>
      <c r="C3" s="225"/>
      <c r="D3" s="225"/>
      <c r="E3" s="225"/>
      <c r="F3" s="225"/>
    </row>
    <row r="4" ht="19.5" customHeight="1">
      <c r="A4" s="25" t="s">
        <v>371</v>
      </c>
    </row>
    <row r="5" spans="1:9" ht="27" customHeight="1">
      <c r="A5" s="227" t="s">
        <v>21</v>
      </c>
      <c r="B5" s="232"/>
      <c r="C5" s="227" t="s">
        <v>22</v>
      </c>
      <c r="D5" s="229" t="s">
        <v>23</v>
      </c>
      <c r="E5" s="230"/>
      <c r="F5" s="231"/>
      <c r="G5" s="176"/>
      <c r="H5" s="176"/>
      <c r="I5" s="176"/>
    </row>
    <row r="6" spans="1:6" ht="26.25" customHeight="1">
      <c r="A6" s="228"/>
      <c r="B6" s="233"/>
      <c r="C6" s="228"/>
      <c r="D6" s="182" t="s">
        <v>24</v>
      </c>
      <c r="E6" s="183"/>
      <c r="F6" s="119" t="s">
        <v>25</v>
      </c>
    </row>
    <row r="7" spans="1:6" ht="25.5" customHeight="1">
      <c r="A7" s="66" t="s">
        <v>180</v>
      </c>
      <c r="B7" s="67"/>
      <c r="C7" s="184"/>
      <c r="D7" s="66"/>
      <c r="E7" s="67"/>
      <c r="F7" s="41"/>
    </row>
    <row r="8" spans="1:6" ht="23.25" customHeight="1">
      <c r="A8" s="40" t="s">
        <v>176</v>
      </c>
      <c r="B8" s="64"/>
      <c r="C8" s="48">
        <v>137540</v>
      </c>
      <c r="D8" s="40" t="s">
        <v>26</v>
      </c>
      <c r="E8" s="64"/>
      <c r="F8" s="34">
        <v>964673</v>
      </c>
    </row>
    <row r="9" spans="1:6" ht="23.25" customHeight="1">
      <c r="A9" s="40" t="s">
        <v>175</v>
      </c>
      <c r="B9" s="64"/>
      <c r="C9" s="48">
        <v>2470000</v>
      </c>
      <c r="D9" s="40" t="s">
        <v>65</v>
      </c>
      <c r="E9" s="64"/>
      <c r="F9" s="34">
        <f>3755699.71+504066.58-134800+191700</f>
        <v>4316666.29</v>
      </c>
    </row>
    <row r="10" spans="1:6" ht="23.25" customHeight="1">
      <c r="A10" s="40" t="s">
        <v>177</v>
      </c>
      <c r="B10" s="64"/>
      <c r="C10" s="48">
        <v>50376.8</v>
      </c>
      <c r="D10" s="40" t="s">
        <v>27</v>
      </c>
      <c r="E10" s="64"/>
      <c r="F10" s="34">
        <v>2612610</v>
      </c>
    </row>
    <row r="11" spans="1:6" ht="23.25" customHeight="1">
      <c r="A11" s="40" t="s">
        <v>178</v>
      </c>
      <c r="B11" s="64"/>
      <c r="C11" s="48">
        <v>70000</v>
      </c>
      <c r="D11" s="40" t="s">
        <v>28</v>
      </c>
      <c r="E11" s="64"/>
      <c r="F11" s="34">
        <v>0</v>
      </c>
    </row>
    <row r="12" spans="1:6" ht="23.25" customHeight="1">
      <c r="A12" s="40" t="s">
        <v>179</v>
      </c>
      <c r="B12" s="64"/>
      <c r="C12" s="48">
        <v>21852</v>
      </c>
      <c r="D12" s="40" t="s">
        <v>29</v>
      </c>
      <c r="E12" s="64"/>
      <c r="F12" s="34">
        <v>0</v>
      </c>
    </row>
    <row r="13" spans="1:6" ht="24" customHeight="1">
      <c r="A13" s="40"/>
      <c r="B13" s="64"/>
      <c r="C13" s="48"/>
      <c r="D13" s="40" t="s">
        <v>191</v>
      </c>
      <c r="E13" s="64"/>
      <c r="F13" s="34">
        <v>70000</v>
      </c>
    </row>
    <row r="14" spans="1:6" ht="6" customHeight="1">
      <c r="A14" s="40"/>
      <c r="B14" s="64"/>
      <c r="C14" s="48"/>
      <c r="D14" s="40"/>
      <c r="E14" s="64"/>
      <c r="F14" s="32"/>
    </row>
    <row r="15" spans="1:6" ht="19.5" customHeight="1">
      <c r="A15" s="40" t="s">
        <v>151</v>
      </c>
      <c r="B15" s="64"/>
      <c r="C15" s="48"/>
      <c r="D15" s="40"/>
      <c r="E15" s="64"/>
      <c r="F15" s="32"/>
    </row>
    <row r="16" spans="1:6" ht="24" customHeight="1">
      <c r="A16" s="40" t="s">
        <v>181</v>
      </c>
      <c r="B16" s="64"/>
      <c r="C16" s="48">
        <v>2127034.78</v>
      </c>
      <c r="D16" s="40"/>
      <c r="E16" s="64"/>
      <c r="F16" s="32"/>
    </row>
    <row r="17" spans="1:6" ht="24" customHeight="1">
      <c r="A17" s="40" t="s">
        <v>182</v>
      </c>
      <c r="B17" s="64"/>
      <c r="C17" s="48">
        <v>894973</v>
      </c>
      <c r="D17" s="40"/>
      <c r="E17" s="64"/>
      <c r="F17" s="32"/>
    </row>
    <row r="18" spans="1:6" ht="24" customHeight="1">
      <c r="A18" s="40" t="s">
        <v>183</v>
      </c>
      <c r="B18" s="64"/>
      <c r="C18" s="48">
        <v>364713</v>
      </c>
      <c r="D18" s="40"/>
      <c r="E18" s="64"/>
      <c r="F18" s="32"/>
    </row>
    <row r="19" spans="1:6" ht="24" customHeight="1">
      <c r="A19" s="40" t="s">
        <v>184</v>
      </c>
      <c r="B19" s="64"/>
      <c r="C19" s="48">
        <v>87350</v>
      </c>
      <c r="D19" s="40"/>
      <c r="E19" s="64"/>
      <c r="F19" s="32"/>
    </row>
    <row r="20" spans="1:6" ht="24" customHeight="1">
      <c r="A20" s="40" t="s">
        <v>185</v>
      </c>
      <c r="B20" s="64"/>
      <c r="C20" s="48">
        <v>404200</v>
      </c>
      <c r="D20" s="40"/>
      <c r="E20" s="64"/>
      <c r="F20" s="32"/>
    </row>
    <row r="21" spans="1:6" ht="24" customHeight="1">
      <c r="A21" s="40" t="s">
        <v>186</v>
      </c>
      <c r="B21" s="64"/>
      <c r="C21" s="48">
        <v>655100</v>
      </c>
      <c r="D21" s="40"/>
      <c r="E21" s="64"/>
      <c r="F21" s="32"/>
    </row>
    <row r="22" spans="1:6" ht="24" customHeight="1">
      <c r="A22" s="40" t="s">
        <v>187</v>
      </c>
      <c r="B22" s="64"/>
      <c r="C22" s="48">
        <v>427029.71</v>
      </c>
      <c r="D22" s="40"/>
      <c r="E22" s="64"/>
      <c r="F22" s="32"/>
    </row>
    <row r="23" spans="1:6" ht="24" customHeight="1">
      <c r="A23" s="40" t="s">
        <v>188</v>
      </c>
      <c r="B23" s="64"/>
      <c r="C23" s="48">
        <v>19080</v>
      </c>
      <c r="D23" s="40"/>
      <c r="E23" s="64"/>
      <c r="F23" s="32"/>
    </row>
    <row r="24" spans="1:6" ht="24" customHeight="1">
      <c r="A24" s="40" t="s">
        <v>189</v>
      </c>
      <c r="B24" s="64"/>
      <c r="C24" s="48">
        <v>11900</v>
      </c>
      <c r="D24" s="40"/>
      <c r="E24" s="64"/>
      <c r="F24" s="32"/>
    </row>
    <row r="25" spans="1:6" ht="24" customHeight="1">
      <c r="A25" s="40" t="s">
        <v>192</v>
      </c>
      <c r="B25" s="64"/>
      <c r="C25" s="48">
        <v>69000</v>
      </c>
      <c r="D25" s="40"/>
      <c r="E25" s="64"/>
      <c r="F25" s="32"/>
    </row>
    <row r="26" spans="1:6" ht="24" customHeight="1">
      <c r="A26" s="33" t="s">
        <v>325</v>
      </c>
      <c r="B26" s="64"/>
      <c r="C26" s="48">
        <v>30000</v>
      </c>
      <c r="D26" s="40"/>
      <c r="E26" s="64"/>
      <c r="F26" s="32"/>
    </row>
    <row r="27" spans="1:6" ht="24" customHeight="1">
      <c r="A27" s="40" t="s">
        <v>190</v>
      </c>
      <c r="B27" s="64"/>
      <c r="C27" s="48">
        <v>123800</v>
      </c>
      <c r="D27" s="40"/>
      <c r="E27" s="64"/>
      <c r="F27" s="32"/>
    </row>
    <row r="28" spans="1:6" ht="19.5" customHeight="1">
      <c r="A28" s="40"/>
      <c r="B28" s="64"/>
      <c r="C28" s="40"/>
      <c r="D28" s="40"/>
      <c r="E28" s="64"/>
      <c r="F28" s="32"/>
    </row>
    <row r="29" spans="1:6" ht="29.25" customHeight="1">
      <c r="A29" s="229" t="s">
        <v>30</v>
      </c>
      <c r="B29" s="231"/>
      <c r="C29" s="185">
        <f>SUM(C8:C27)</f>
        <v>7963949.29</v>
      </c>
      <c r="D29" s="43"/>
      <c r="E29" s="186"/>
      <c r="F29" s="187">
        <f>SUM(F8:F25)</f>
        <v>7963949.29</v>
      </c>
    </row>
    <row r="30" spans="4:5" ht="12" customHeight="1">
      <c r="D30" s="69"/>
      <c r="E30" s="69"/>
    </row>
    <row r="31" spans="4:5" ht="23.25">
      <c r="D31" s="69"/>
      <c r="E31" s="69"/>
    </row>
    <row r="32" spans="1:5" ht="23.25">
      <c r="A32" s="24" t="s">
        <v>359</v>
      </c>
      <c r="C32" s="225" t="s">
        <v>363</v>
      </c>
      <c r="D32" s="225"/>
      <c r="E32" s="133"/>
    </row>
    <row r="33" spans="1:5" ht="23.25">
      <c r="A33" s="133" t="s">
        <v>360</v>
      </c>
      <c r="C33" s="225" t="s">
        <v>364</v>
      </c>
      <c r="D33" s="225"/>
      <c r="E33" s="133"/>
    </row>
    <row r="34" spans="1:5" ht="23.25">
      <c r="A34" s="133"/>
      <c r="C34" s="133"/>
      <c r="D34" s="133"/>
      <c r="E34" s="133"/>
    </row>
    <row r="35" spans="1:5" ht="23.25">
      <c r="A35" s="133"/>
      <c r="C35" s="133"/>
      <c r="D35" s="133"/>
      <c r="E35" s="133"/>
    </row>
    <row r="36" spans="4:6" ht="23.25">
      <c r="D36" s="225" t="s">
        <v>361</v>
      </c>
      <c r="E36" s="225"/>
      <c r="F36" s="225"/>
    </row>
    <row r="37" spans="4:6" ht="23.25">
      <c r="D37" s="225" t="s">
        <v>362</v>
      </c>
      <c r="E37" s="225"/>
      <c r="F37" s="225"/>
    </row>
  </sheetData>
  <sheetProtection/>
  <mergeCells count="11">
    <mergeCell ref="A5:B6"/>
    <mergeCell ref="C5:C6"/>
    <mergeCell ref="C32:D32"/>
    <mergeCell ref="C33:D33"/>
    <mergeCell ref="D36:F36"/>
    <mergeCell ref="D37:F37"/>
    <mergeCell ref="A1:F1"/>
    <mergeCell ref="A2:F2"/>
    <mergeCell ref="A3:F3"/>
    <mergeCell ref="D5:F5"/>
    <mergeCell ref="A29:B29"/>
  </mergeCells>
  <printOptions/>
  <pageMargins left="0.62" right="0.11" top="0.16" bottom="0.16" header="0.16" footer="0.16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E19">
      <selection activeCell="R25" sqref="R25"/>
    </sheetView>
  </sheetViews>
  <sheetFormatPr defaultColWidth="9.140625" defaultRowHeight="15"/>
  <cols>
    <col min="1" max="1" width="13.00390625" style="0" customWidth="1"/>
    <col min="2" max="2" width="20.28125" style="0" customWidth="1"/>
    <col min="3" max="3" width="16.7109375" style="0" customWidth="1"/>
    <col min="4" max="4" width="14.421875" style="0" customWidth="1"/>
    <col min="5" max="5" width="14.28125" style="0" customWidth="1"/>
    <col min="6" max="6" width="12.8515625" style="0" customWidth="1"/>
    <col min="7" max="7" width="11.8515625" style="0" customWidth="1"/>
    <col min="8" max="8" width="12.8515625" style="0" customWidth="1"/>
    <col min="9" max="9" width="12.421875" style="0" customWidth="1"/>
    <col min="10" max="10" width="11.421875" style="0" customWidth="1"/>
    <col min="11" max="11" width="14.28125" style="0" customWidth="1"/>
    <col min="12" max="12" width="11.140625" style="0" customWidth="1"/>
    <col min="13" max="13" width="10.421875" style="0" customWidth="1"/>
    <col min="14" max="14" width="10.57421875" style="0" customWidth="1"/>
    <col min="15" max="15" width="13.28125" style="0" customWidth="1"/>
    <col min="16" max="16" width="15.421875" style="0" customWidth="1"/>
    <col min="17" max="17" width="17.140625" style="0" customWidth="1"/>
    <col min="18" max="18" width="13.28125" style="0" bestFit="1" customWidth="1"/>
  </cols>
  <sheetData>
    <row r="1" spans="1:16" ht="26.25">
      <c r="A1" s="244" t="s">
        <v>193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26.25">
      <c r="A2" s="244" t="s">
        <v>105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ht="26.25">
      <c r="A3" s="244" t="s">
        <v>391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5" spans="1:16" s="24" customFormat="1" ht="19.5" customHeight="1">
      <c r="A5" s="242" t="s">
        <v>50</v>
      </c>
      <c r="B5" s="242" t="s">
        <v>36</v>
      </c>
      <c r="C5" s="242" t="s">
        <v>33</v>
      </c>
      <c r="D5" s="264" t="s">
        <v>34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</row>
    <row r="6" spans="1:16" s="24" customFormat="1" ht="19.5" customHeight="1">
      <c r="A6" s="248"/>
      <c r="B6" s="248"/>
      <c r="C6" s="248"/>
      <c r="D6" s="267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9"/>
    </row>
    <row r="7" spans="1:16" s="24" customFormat="1" ht="76.5" customHeight="1">
      <c r="A7" s="248"/>
      <c r="B7" s="248"/>
      <c r="C7" s="248"/>
      <c r="D7" s="77" t="s">
        <v>154</v>
      </c>
      <c r="E7" s="77" t="s">
        <v>208</v>
      </c>
      <c r="F7" s="57" t="s">
        <v>111</v>
      </c>
      <c r="G7" s="57" t="s">
        <v>77</v>
      </c>
      <c r="H7" s="77" t="s">
        <v>209</v>
      </c>
      <c r="I7" s="77" t="s">
        <v>210</v>
      </c>
      <c r="J7" s="77" t="s">
        <v>199</v>
      </c>
      <c r="K7" s="77" t="s">
        <v>211</v>
      </c>
      <c r="L7" s="78" t="s">
        <v>212</v>
      </c>
      <c r="M7" s="61" t="s">
        <v>123</v>
      </c>
      <c r="N7" s="78" t="s">
        <v>213</v>
      </c>
      <c r="O7" s="57" t="s">
        <v>52</v>
      </c>
      <c r="P7" s="57" t="s">
        <v>30</v>
      </c>
    </row>
    <row r="8" spans="1:16" s="24" customFormat="1" ht="24.75" customHeight="1">
      <c r="A8" s="79" t="s">
        <v>126</v>
      </c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>
        <f>SUM(D8:O8)</f>
        <v>0</v>
      </c>
    </row>
    <row r="9" spans="1:18" s="24" customFormat="1" ht="24.75" customHeight="1">
      <c r="A9" s="156" t="s">
        <v>78</v>
      </c>
      <c r="B9" s="156" t="s">
        <v>56</v>
      </c>
      <c r="C9" s="156" t="s">
        <v>152</v>
      </c>
      <c r="D9" s="154">
        <f>SUM(บริหารทั่วไป!H7)</f>
        <v>2571120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>
        <f aca="true" t="shared" si="0" ref="P9:P22">SUM(D9:O9)</f>
        <v>2571120</v>
      </c>
      <c r="Q9" s="104"/>
      <c r="R9" s="69"/>
    </row>
    <row r="10" spans="1:18" s="24" customFormat="1" ht="24.75" customHeight="1">
      <c r="A10" s="156"/>
      <c r="B10" s="156" t="s">
        <v>57</v>
      </c>
      <c r="C10" s="156" t="s">
        <v>152</v>
      </c>
      <c r="D10" s="155">
        <f>SUM(บริหารทั่วไป!H8)</f>
        <v>4360704</v>
      </c>
      <c r="E10" s="155"/>
      <c r="F10" s="155">
        <f>SUM(การศึกษา!E6)</f>
        <v>287180</v>
      </c>
      <c r="G10" s="155"/>
      <c r="H10" s="155"/>
      <c r="I10" s="155">
        <f>SUM(เคหะและชุมชน!E9)</f>
        <v>727280</v>
      </c>
      <c r="J10" s="155"/>
      <c r="K10" s="155"/>
      <c r="L10" s="155"/>
      <c r="M10" s="155"/>
      <c r="N10" s="155"/>
      <c r="O10" s="155"/>
      <c r="P10" s="155">
        <f>SUM(D10:O10)</f>
        <v>5375164</v>
      </c>
      <c r="Q10" s="104"/>
      <c r="R10" s="104"/>
    </row>
    <row r="11" spans="1:18" s="24" customFormat="1" ht="39" customHeight="1">
      <c r="A11" s="156"/>
      <c r="B11" s="156"/>
      <c r="C11" s="191" t="s">
        <v>367</v>
      </c>
      <c r="D11" s="155"/>
      <c r="E11" s="155"/>
      <c r="F11" s="155">
        <f>SUM(การศึกษา!F7)</f>
        <v>126000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>
        <f>SUM(D11:O11)</f>
        <v>126000</v>
      </c>
      <c r="Q11" s="104"/>
      <c r="R11" s="104"/>
    </row>
    <row r="12" spans="1:18" s="24" customFormat="1" ht="24.75" customHeight="1">
      <c r="A12" s="156" t="s">
        <v>66</v>
      </c>
      <c r="B12" s="156" t="s">
        <v>58</v>
      </c>
      <c r="C12" s="156" t="s">
        <v>152</v>
      </c>
      <c r="D12" s="155">
        <f>SUM(บริหารทั่วไป!H9)</f>
        <v>277578.25</v>
      </c>
      <c r="E12" s="155"/>
      <c r="F12" s="155">
        <f>SUM(การศึกษา!E8)</f>
        <v>52745</v>
      </c>
      <c r="G12" s="155"/>
      <c r="H12" s="155"/>
      <c r="I12" s="155">
        <f>SUM(เคหะและชุมชน!E10)</f>
        <v>98095</v>
      </c>
      <c r="J12" s="155"/>
      <c r="K12" s="155"/>
      <c r="L12" s="155"/>
      <c r="M12" s="155"/>
      <c r="N12" s="155"/>
      <c r="O12" s="155"/>
      <c r="P12" s="155">
        <f t="shared" si="0"/>
        <v>428418.25</v>
      </c>
      <c r="R12" s="69"/>
    </row>
    <row r="13" spans="1:18" s="24" customFormat="1" ht="24.75" customHeight="1">
      <c r="A13" s="156"/>
      <c r="B13" s="156" t="s">
        <v>59</v>
      </c>
      <c r="C13" s="156" t="s">
        <v>152</v>
      </c>
      <c r="D13" s="155">
        <f>SUM(บริหารทั่วไป!H10)</f>
        <v>905070.71</v>
      </c>
      <c r="E13" s="155">
        <f>SUM(รักษาความสงบ!E9)</f>
        <v>49950</v>
      </c>
      <c r="F13" s="155">
        <f>SUM(การศึกษา!E9:F9)</f>
        <v>442178</v>
      </c>
      <c r="G13" s="155">
        <f>SUM(สาธารณสุข!E11)</f>
        <v>64500</v>
      </c>
      <c r="H13" s="155">
        <f>SUM(สังคมสงเคราะห์!E10)</f>
        <v>0</v>
      </c>
      <c r="I13" s="155">
        <f>SUM(เคหะและชุมชน!E11)</f>
        <v>80500</v>
      </c>
      <c r="J13" s="155">
        <f>SUM(ความเข้มแข็ง!E12)</f>
        <v>0</v>
      </c>
      <c r="K13" s="155">
        <f>SUM(นันทนาการ!E9)</f>
        <v>20140</v>
      </c>
      <c r="L13" s="155"/>
      <c r="M13" s="155"/>
      <c r="N13" s="155"/>
      <c r="O13" s="155"/>
      <c r="P13" s="155">
        <f>SUM(D13:O13)</f>
        <v>1562338.71</v>
      </c>
      <c r="Q13" s="69"/>
      <c r="R13" s="104"/>
    </row>
    <row r="14" spans="1:18" s="24" customFormat="1" ht="48" customHeight="1">
      <c r="A14" s="156"/>
      <c r="B14" s="156"/>
      <c r="C14" s="191" t="s">
        <v>367</v>
      </c>
      <c r="D14" s="155"/>
      <c r="E14" s="155"/>
      <c r="F14" s="155">
        <v>51000</v>
      </c>
      <c r="G14" s="155"/>
      <c r="H14" s="155">
        <v>40000</v>
      </c>
      <c r="I14" s="155"/>
      <c r="J14" s="155">
        <v>0</v>
      </c>
      <c r="K14" s="155"/>
      <c r="L14" s="155"/>
      <c r="M14" s="155"/>
      <c r="N14" s="155"/>
      <c r="O14" s="155"/>
      <c r="P14" s="155">
        <f>SUM(D14:O14)</f>
        <v>91000</v>
      </c>
      <c r="Q14" s="69"/>
      <c r="R14" s="104"/>
    </row>
    <row r="15" spans="1:18" s="24" customFormat="1" ht="24.75" customHeight="1">
      <c r="A15" s="156"/>
      <c r="B15" s="156" t="s">
        <v>60</v>
      </c>
      <c r="C15" s="156" t="s">
        <v>152</v>
      </c>
      <c r="D15" s="155">
        <f>SUM(บริหารทั่วไป!H11)</f>
        <v>292546.35</v>
      </c>
      <c r="E15" s="155"/>
      <c r="F15" s="155">
        <f>SUM(การศึกษา!E10:F10)</f>
        <v>588576.6</v>
      </c>
      <c r="G15" s="155"/>
      <c r="H15" s="155"/>
      <c r="I15" s="155">
        <f>SUM(เคหะและชุมชน!E12)</f>
        <v>57238</v>
      </c>
      <c r="J15" s="155"/>
      <c r="K15" s="155"/>
      <c r="L15" s="155"/>
      <c r="M15" s="155">
        <v>850</v>
      </c>
      <c r="N15" s="155"/>
      <c r="O15" s="155"/>
      <c r="P15" s="155">
        <f t="shared" si="0"/>
        <v>939210.95</v>
      </c>
      <c r="Q15" s="69"/>
      <c r="R15" s="104">
        <f>SUM(P15-Q15)</f>
        <v>939210.95</v>
      </c>
    </row>
    <row r="16" spans="1:18" s="24" customFormat="1" ht="24.75" customHeight="1">
      <c r="A16" s="156"/>
      <c r="B16" s="156" t="s">
        <v>61</v>
      </c>
      <c r="C16" s="156" t="s">
        <v>152</v>
      </c>
      <c r="D16" s="155">
        <f>SUM(บริหารทั่วไป!H12)</f>
        <v>201080.18</v>
      </c>
      <c r="E16" s="155"/>
      <c r="F16" s="155">
        <f>SUM(การศึกษา!E12)</f>
        <v>8389.35</v>
      </c>
      <c r="G16" s="155"/>
      <c r="H16" s="155"/>
      <c r="I16" s="155">
        <v>0</v>
      </c>
      <c r="J16" s="155"/>
      <c r="K16" s="155"/>
      <c r="L16" s="155"/>
      <c r="M16" s="155"/>
      <c r="N16" s="155"/>
      <c r="O16" s="155"/>
      <c r="P16" s="155">
        <f t="shared" si="0"/>
        <v>209469.53</v>
      </c>
      <c r="R16" s="104"/>
    </row>
    <row r="17" spans="1:18" s="24" customFormat="1" ht="24.75" customHeight="1">
      <c r="A17" s="156" t="s">
        <v>67</v>
      </c>
      <c r="B17" s="156" t="s">
        <v>62</v>
      </c>
      <c r="C17" s="156" t="s">
        <v>152</v>
      </c>
      <c r="D17" s="155">
        <f>SUM(บริหารทั่วไป!H13)</f>
        <v>145010</v>
      </c>
      <c r="E17" s="155"/>
      <c r="F17" s="155">
        <f>SUM(การศึกษา!E13)</f>
        <v>17490</v>
      </c>
      <c r="G17" s="155"/>
      <c r="H17" s="155"/>
      <c r="I17" s="155">
        <f>SUM(เคหะและชุมชน!E14)</f>
        <v>29200</v>
      </c>
      <c r="J17" s="155"/>
      <c r="K17" s="155"/>
      <c r="L17" s="155"/>
      <c r="M17" s="155"/>
      <c r="N17" s="155"/>
      <c r="O17" s="155"/>
      <c r="P17" s="155">
        <f t="shared" si="0"/>
        <v>191700</v>
      </c>
      <c r="R17" s="104"/>
    </row>
    <row r="18" spans="1:18" s="24" customFormat="1" ht="24.75" customHeight="1">
      <c r="A18" s="156"/>
      <c r="B18" s="156" t="s">
        <v>63</v>
      </c>
      <c r="C18" s="156" t="s">
        <v>152</v>
      </c>
      <c r="D18" s="155">
        <v>0</v>
      </c>
      <c r="E18" s="155"/>
      <c r="F18" s="155"/>
      <c r="G18" s="155"/>
      <c r="H18" s="155"/>
      <c r="I18" s="155">
        <v>0</v>
      </c>
      <c r="J18" s="155"/>
      <c r="K18" s="155"/>
      <c r="L18" s="155"/>
      <c r="M18" s="155"/>
      <c r="N18" s="155"/>
      <c r="O18" s="155"/>
      <c r="P18" s="155">
        <f t="shared" si="0"/>
        <v>0</v>
      </c>
      <c r="R18" s="104"/>
    </row>
    <row r="19" spans="1:16" s="24" customFormat="1" ht="24.75" customHeight="1">
      <c r="A19" s="156" t="s">
        <v>68</v>
      </c>
      <c r="B19" s="156" t="s">
        <v>64</v>
      </c>
      <c r="C19" s="156" t="s">
        <v>152</v>
      </c>
      <c r="D19" s="155">
        <f>SUM(บริหารทั่วไป!H15)</f>
        <v>20000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>
        <f t="shared" si="0"/>
        <v>20000</v>
      </c>
    </row>
    <row r="20" spans="1:16" s="24" customFormat="1" ht="24.75" customHeight="1">
      <c r="A20" s="156" t="s">
        <v>69</v>
      </c>
      <c r="B20" s="156" t="s">
        <v>65</v>
      </c>
      <c r="C20" s="156" t="s">
        <v>152</v>
      </c>
      <c r="D20" s="155">
        <f>SUM(บริหารทั่วไป!H16)</f>
        <v>75000</v>
      </c>
      <c r="E20" s="155"/>
      <c r="F20" s="155">
        <f>SUM(การศึกษา!F16)</f>
        <v>1160000</v>
      </c>
      <c r="G20" s="155">
        <v>75000</v>
      </c>
      <c r="H20" s="155"/>
      <c r="I20" s="155">
        <v>0</v>
      </c>
      <c r="J20" s="155"/>
      <c r="K20" s="155"/>
      <c r="L20" s="155"/>
      <c r="M20" s="155"/>
      <c r="N20" s="155"/>
      <c r="O20" s="155"/>
      <c r="P20" s="155">
        <f t="shared" si="0"/>
        <v>1310000</v>
      </c>
    </row>
    <row r="21" spans="1:16" s="24" customFormat="1" ht="24.75" customHeight="1">
      <c r="A21" s="156" t="s">
        <v>52</v>
      </c>
      <c r="B21" s="156" t="s">
        <v>52</v>
      </c>
      <c r="C21" s="156" t="s">
        <v>152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204">
        <f>SUM(งบกลาง!E8)</f>
        <v>587916</v>
      </c>
      <c r="P21" s="155">
        <f t="shared" si="0"/>
        <v>587916</v>
      </c>
    </row>
    <row r="22" spans="1:17" s="24" customFormat="1" ht="44.25" customHeight="1">
      <c r="A22" s="32"/>
      <c r="B22" s="32"/>
      <c r="C22" s="191" t="s">
        <v>367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>
        <f>SUM(งบกลาง!E9)</f>
        <v>6456600</v>
      </c>
      <c r="P22" s="155">
        <f t="shared" si="0"/>
        <v>6456600</v>
      </c>
      <c r="Q22" s="104"/>
    </row>
    <row r="23" spans="1:17" s="25" customFormat="1" ht="43.5" customHeight="1" thickBot="1">
      <c r="A23" s="261" t="s">
        <v>30</v>
      </c>
      <c r="B23" s="262"/>
      <c r="C23" s="263"/>
      <c r="D23" s="220">
        <f>SUM(D9:D22)</f>
        <v>8848109.49</v>
      </c>
      <c r="E23" s="220">
        <f aca="true" t="shared" si="1" ref="E23:P23">SUM(E9:E22)</f>
        <v>49950</v>
      </c>
      <c r="F23" s="220">
        <f t="shared" si="1"/>
        <v>2733558.95</v>
      </c>
      <c r="G23" s="220">
        <f t="shared" si="1"/>
        <v>139500</v>
      </c>
      <c r="H23" s="220">
        <f t="shared" si="1"/>
        <v>40000</v>
      </c>
      <c r="I23" s="220">
        <f t="shared" si="1"/>
        <v>992313</v>
      </c>
      <c r="J23" s="220">
        <f t="shared" si="1"/>
        <v>0</v>
      </c>
      <c r="K23" s="220">
        <f t="shared" si="1"/>
        <v>20140</v>
      </c>
      <c r="L23" s="220">
        <f t="shared" si="1"/>
        <v>0</v>
      </c>
      <c r="M23" s="220">
        <f t="shared" si="1"/>
        <v>850</v>
      </c>
      <c r="N23" s="220">
        <f t="shared" si="1"/>
        <v>0</v>
      </c>
      <c r="O23" s="220">
        <f t="shared" si="1"/>
        <v>7044516</v>
      </c>
      <c r="P23" s="220">
        <f t="shared" si="1"/>
        <v>19868937.439999998</v>
      </c>
      <c r="Q23" s="221"/>
    </row>
    <row r="24" spans="1:17" s="24" customFormat="1" ht="43.5" customHeight="1" thickTop="1">
      <c r="A24" s="134"/>
      <c r="B24" s="33"/>
      <c r="C24" s="33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04"/>
    </row>
    <row r="25" spans="1:16" s="24" customFormat="1" ht="23.25">
      <c r="A25" s="102" t="s">
        <v>358</v>
      </c>
      <c r="C25" s="102"/>
      <c r="G25" s="102" t="s">
        <v>358</v>
      </c>
      <c r="L25" s="24" t="s">
        <v>358</v>
      </c>
      <c r="P25" s="104"/>
    </row>
    <row r="26" spans="1:14" s="24" customFormat="1" ht="23.25">
      <c r="A26" s="225" t="s">
        <v>359</v>
      </c>
      <c r="B26" s="225"/>
      <c r="C26" s="225"/>
      <c r="D26" s="225"/>
      <c r="E26" s="225"/>
      <c r="F26" s="225"/>
      <c r="G26" s="225" t="s">
        <v>363</v>
      </c>
      <c r="H26" s="225"/>
      <c r="I26" s="225"/>
      <c r="L26" s="225" t="s">
        <v>361</v>
      </c>
      <c r="M26" s="225"/>
      <c r="N26" s="225"/>
    </row>
    <row r="27" spans="1:14" s="24" customFormat="1" ht="23.25">
      <c r="A27" s="225" t="s">
        <v>360</v>
      </c>
      <c r="B27" s="225"/>
      <c r="C27" s="225"/>
      <c r="D27" s="225"/>
      <c r="E27" s="225"/>
      <c r="F27" s="225"/>
      <c r="G27" s="225" t="s">
        <v>364</v>
      </c>
      <c r="H27" s="225"/>
      <c r="I27" s="225"/>
      <c r="L27" s="225" t="s">
        <v>362</v>
      </c>
      <c r="M27" s="225"/>
      <c r="N27" s="225"/>
    </row>
  </sheetData>
  <sheetProtection/>
  <mergeCells count="18">
    <mergeCell ref="G26:I26"/>
    <mergeCell ref="L26:N26"/>
    <mergeCell ref="G27:I27"/>
    <mergeCell ref="L27:N27"/>
    <mergeCell ref="A26:B26"/>
    <mergeCell ref="C26:D26"/>
    <mergeCell ref="E26:F26"/>
    <mergeCell ref="A27:B27"/>
    <mergeCell ref="C27:D27"/>
    <mergeCell ref="E27:F27"/>
    <mergeCell ref="A23:C23"/>
    <mergeCell ref="A1:P1"/>
    <mergeCell ref="A2:P2"/>
    <mergeCell ref="A3:P3"/>
    <mergeCell ref="A5:A7"/>
    <mergeCell ref="B5:B7"/>
    <mergeCell ref="C5:C7"/>
    <mergeCell ref="D5:P6"/>
  </mergeCells>
  <printOptions/>
  <pageMargins left="0.41" right="0.2755905511811024" top="0.11811023622047245" bottom="0.35433070866141736" header="0.13" footer="0.31496062992125984"/>
  <pageSetup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2" sqref="A2:P2"/>
    </sheetView>
  </sheetViews>
  <sheetFormatPr defaultColWidth="9.140625" defaultRowHeight="15"/>
  <cols>
    <col min="1" max="1" width="12.8515625" style="0" customWidth="1"/>
    <col min="2" max="2" width="9.7109375" style="0" customWidth="1"/>
    <col min="3" max="3" width="11.7109375" style="0" customWidth="1"/>
    <col min="4" max="4" width="11.00390625" style="0" customWidth="1"/>
    <col min="5" max="5" width="10.28125" style="0" customWidth="1"/>
    <col min="7" max="7" width="12.140625" style="0" customWidth="1"/>
    <col min="9" max="9" width="11.7109375" style="0" customWidth="1"/>
    <col min="10" max="10" width="11.421875" style="0" customWidth="1"/>
    <col min="11" max="11" width="13.7109375" style="0" customWidth="1"/>
    <col min="12" max="12" width="11.421875" style="0" customWidth="1"/>
    <col min="14" max="14" width="10.57421875" style="0" customWidth="1"/>
    <col min="15" max="15" width="9.7109375" style="0" customWidth="1"/>
    <col min="16" max="16" width="12.140625" style="0" customWidth="1"/>
  </cols>
  <sheetData>
    <row r="1" spans="1:16" ht="26.25">
      <c r="A1" s="244" t="s">
        <v>193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26.25">
      <c r="A2" s="244" t="s">
        <v>127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ht="26.25">
      <c r="A3" s="244" t="s">
        <v>391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5" spans="1:16" s="24" customFormat="1" ht="19.5" customHeight="1">
      <c r="A5" s="239" t="s">
        <v>50</v>
      </c>
      <c r="B5" s="254" t="s">
        <v>36</v>
      </c>
      <c r="C5" s="255"/>
      <c r="D5" s="264" t="s">
        <v>34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</row>
    <row r="6" spans="1:16" s="24" customFormat="1" ht="19.5" customHeight="1">
      <c r="A6" s="275"/>
      <c r="B6" s="271"/>
      <c r="C6" s="272"/>
      <c r="D6" s="267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9"/>
    </row>
    <row r="7" spans="1:16" s="24" customFormat="1" ht="76.5" customHeight="1">
      <c r="A7" s="275"/>
      <c r="B7" s="271"/>
      <c r="C7" s="272"/>
      <c r="D7" s="77" t="s">
        <v>154</v>
      </c>
      <c r="E7" s="77" t="s">
        <v>208</v>
      </c>
      <c r="F7" s="28" t="s">
        <v>111</v>
      </c>
      <c r="G7" s="28" t="s">
        <v>77</v>
      </c>
      <c r="H7" s="28" t="s">
        <v>132</v>
      </c>
      <c r="I7" s="106" t="s">
        <v>210</v>
      </c>
      <c r="J7" s="77" t="s">
        <v>199</v>
      </c>
      <c r="K7" s="77" t="s">
        <v>211</v>
      </c>
      <c r="L7" s="78" t="s">
        <v>212</v>
      </c>
      <c r="M7" s="61" t="s">
        <v>123</v>
      </c>
      <c r="N7" s="78" t="s">
        <v>213</v>
      </c>
      <c r="O7" s="28" t="s">
        <v>52</v>
      </c>
      <c r="P7" s="28" t="s">
        <v>30</v>
      </c>
    </row>
    <row r="8" spans="1:16" s="24" customFormat="1" ht="24.75" customHeight="1">
      <c r="A8" s="79" t="s">
        <v>126</v>
      </c>
      <c r="B8" s="273"/>
      <c r="C8" s="274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24" customFormat="1" ht="24.75" customHeight="1">
      <c r="A9" s="32" t="s">
        <v>78</v>
      </c>
      <c r="B9" s="40" t="s">
        <v>56</v>
      </c>
      <c r="C9" s="3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s="24" customFormat="1" ht="24.75" customHeight="1">
      <c r="A10" s="32"/>
      <c r="B10" s="40" t="s">
        <v>57</v>
      </c>
      <c r="C10" s="32"/>
      <c r="D10" s="34">
        <v>0</v>
      </c>
      <c r="E10" s="34"/>
      <c r="F10" s="34"/>
      <c r="G10" s="34"/>
      <c r="H10" s="34"/>
      <c r="I10" s="34">
        <v>0</v>
      </c>
      <c r="J10" s="34"/>
      <c r="K10" s="34"/>
      <c r="L10" s="34"/>
      <c r="M10" s="34"/>
      <c r="N10" s="34"/>
      <c r="O10" s="34"/>
      <c r="P10" s="34">
        <v>0</v>
      </c>
    </row>
    <row r="11" spans="1:16" s="24" customFormat="1" ht="24.75" customHeight="1">
      <c r="A11" s="32" t="s">
        <v>66</v>
      </c>
      <c r="B11" s="40" t="s">
        <v>58</v>
      </c>
      <c r="C11" s="6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s="24" customFormat="1" ht="24.75" customHeight="1">
      <c r="A12" s="32"/>
      <c r="B12" s="40" t="s">
        <v>59</v>
      </c>
      <c r="C12" s="6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s="24" customFormat="1" ht="24.75" customHeight="1">
      <c r="A13" s="32"/>
      <c r="B13" s="40" t="s">
        <v>60</v>
      </c>
      <c r="C13" s="6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s="24" customFormat="1" ht="24.75" customHeight="1">
      <c r="A14" s="32"/>
      <c r="B14" s="40" t="s">
        <v>61</v>
      </c>
      <c r="C14" s="6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s="24" customFormat="1" ht="24.75" customHeight="1">
      <c r="A15" s="32" t="s">
        <v>67</v>
      </c>
      <c r="B15" s="40" t="s">
        <v>62</v>
      </c>
      <c r="C15" s="6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s="24" customFormat="1" ht="24.75" customHeight="1">
      <c r="A16" s="32"/>
      <c r="B16" s="40" t="s">
        <v>63</v>
      </c>
      <c r="C16" s="64"/>
      <c r="D16" s="34"/>
      <c r="E16" s="34"/>
      <c r="F16" s="34"/>
      <c r="G16" s="34"/>
      <c r="H16" s="34"/>
      <c r="I16" s="34">
        <v>0</v>
      </c>
      <c r="J16" s="34"/>
      <c r="K16" s="34"/>
      <c r="L16" s="34"/>
      <c r="M16" s="34"/>
      <c r="N16" s="34"/>
      <c r="O16" s="34"/>
      <c r="P16" s="34">
        <v>0</v>
      </c>
    </row>
    <row r="17" spans="1:16" s="24" customFormat="1" ht="24.75" customHeight="1">
      <c r="A17" s="32" t="s">
        <v>68</v>
      </c>
      <c r="B17" s="40" t="s">
        <v>64</v>
      </c>
      <c r="C17" s="6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s="24" customFormat="1" ht="24.75" customHeight="1">
      <c r="A18" s="32" t="s">
        <v>69</v>
      </c>
      <c r="B18" s="40" t="s">
        <v>65</v>
      </c>
      <c r="C18" s="6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s="24" customFormat="1" ht="24.75" customHeight="1">
      <c r="A19" s="32" t="s">
        <v>52</v>
      </c>
      <c r="B19" s="40" t="s">
        <v>52</v>
      </c>
      <c r="C19" s="6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s="24" customFormat="1" ht="23.25">
      <c r="A20" s="32"/>
      <c r="B20" s="40"/>
      <c r="C20" s="6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s="24" customFormat="1" ht="24.75" customHeight="1">
      <c r="A21" s="242" t="s">
        <v>30</v>
      </c>
      <c r="B21" s="66"/>
      <c r="C21" s="67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24" customFormat="1" ht="24.75" customHeight="1" thickBot="1">
      <c r="A22" s="270"/>
      <c r="B22" s="87"/>
      <c r="C22" s="88"/>
      <c r="D22" s="113">
        <f>SUM(D9:D19)</f>
        <v>0</v>
      </c>
      <c r="E22" s="113">
        <f aca="true" t="shared" si="0" ref="E22:P22">SUM(E9:E19)</f>
        <v>0</v>
      </c>
      <c r="F22" s="113">
        <f t="shared" si="0"/>
        <v>0</v>
      </c>
      <c r="G22" s="113">
        <f t="shared" si="0"/>
        <v>0</v>
      </c>
      <c r="H22" s="113">
        <f t="shared" si="0"/>
        <v>0</v>
      </c>
      <c r="I22" s="113">
        <f t="shared" si="0"/>
        <v>0</v>
      </c>
      <c r="J22" s="113">
        <f t="shared" si="0"/>
        <v>0</v>
      </c>
      <c r="K22" s="113">
        <f t="shared" si="0"/>
        <v>0</v>
      </c>
      <c r="L22" s="113">
        <f t="shared" si="0"/>
        <v>0</v>
      </c>
      <c r="M22" s="113">
        <f t="shared" si="0"/>
        <v>0</v>
      </c>
      <c r="N22" s="113">
        <f t="shared" si="0"/>
        <v>0</v>
      </c>
      <c r="O22" s="113">
        <f t="shared" si="0"/>
        <v>0</v>
      </c>
      <c r="P22" s="113">
        <f t="shared" si="0"/>
        <v>0</v>
      </c>
    </row>
    <row r="23" ht="15.75" thickTop="1"/>
  </sheetData>
  <sheetProtection/>
  <mergeCells count="8">
    <mergeCell ref="A1:P1"/>
    <mergeCell ref="A2:P2"/>
    <mergeCell ref="A3:P3"/>
    <mergeCell ref="A21:A22"/>
    <mergeCell ref="B5:C7"/>
    <mergeCell ref="B8:C8"/>
    <mergeCell ref="A5:A7"/>
    <mergeCell ref="D5:P6"/>
  </mergeCells>
  <printOptions/>
  <pageMargins left="0.42" right="0.16" top="0.11" bottom="0.7480314960629921" header="0.11" footer="0.31496062992125984"/>
  <pageSetup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1.00390625" style="0" customWidth="1"/>
    <col min="2" max="2" width="9.8515625" style="0" customWidth="1"/>
    <col min="3" max="3" width="14.28125" style="0" customWidth="1"/>
    <col min="7" max="7" width="10.421875" style="0" customWidth="1"/>
    <col min="8" max="8" width="9.28125" style="0" customWidth="1"/>
    <col min="10" max="10" width="10.140625" style="0" customWidth="1"/>
    <col min="11" max="11" width="9.57421875" style="0" customWidth="1"/>
    <col min="12" max="12" width="10.7109375" style="0" customWidth="1"/>
  </cols>
  <sheetData>
    <row r="1" ht="18">
      <c r="E1" s="16" t="s">
        <v>31</v>
      </c>
    </row>
    <row r="2" spans="5:8" ht="14.25" customHeight="1">
      <c r="E2" s="1"/>
      <c r="H2" s="1"/>
    </row>
    <row r="3" spans="5:8" ht="18.75">
      <c r="E3" s="1" t="s">
        <v>133</v>
      </c>
      <c r="H3" s="1"/>
    </row>
    <row r="4" spans="4:8" ht="18.75">
      <c r="D4" s="1" t="s">
        <v>49</v>
      </c>
      <c r="E4" s="1"/>
      <c r="H4" s="1"/>
    </row>
    <row r="6" spans="1:16" ht="19.5" customHeight="1">
      <c r="A6" s="239" t="s">
        <v>50</v>
      </c>
      <c r="B6" s="254" t="s">
        <v>36</v>
      </c>
      <c r="C6" s="255"/>
      <c r="D6" s="279" t="s">
        <v>34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</row>
    <row r="7" spans="1:16" ht="19.5" customHeight="1">
      <c r="A7" s="275"/>
      <c r="B7" s="271"/>
      <c r="C7" s="272"/>
      <c r="D7" s="282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</row>
    <row r="8" spans="1:16" ht="19.5" customHeight="1">
      <c r="A8" s="275"/>
      <c r="B8" s="271"/>
      <c r="C8" s="272"/>
      <c r="D8" s="14" t="s">
        <v>106</v>
      </c>
      <c r="E8" s="17" t="s">
        <v>108</v>
      </c>
      <c r="F8" s="239" t="s">
        <v>111</v>
      </c>
      <c r="G8" s="239" t="s">
        <v>77</v>
      </c>
      <c r="H8" s="239" t="s">
        <v>132</v>
      </c>
      <c r="I8" s="239" t="s">
        <v>125</v>
      </c>
      <c r="J8" s="14" t="s">
        <v>115</v>
      </c>
      <c r="K8" s="14" t="s">
        <v>118</v>
      </c>
      <c r="L8" s="14"/>
      <c r="M8" s="14"/>
      <c r="N8" s="4"/>
      <c r="O8" s="239" t="s">
        <v>52</v>
      </c>
      <c r="P8" s="239" t="s">
        <v>30</v>
      </c>
    </row>
    <row r="9" spans="1:16" ht="19.5" customHeight="1">
      <c r="A9" s="275"/>
      <c r="B9" s="271"/>
      <c r="C9" s="272"/>
      <c r="D9" s="19" t="s">
        <v>35</v>
      </c>
      <c r="E9" s="18" t="s">
        <v>128</v>
      </c>
      <c r="F9" s="275"/>
      <c r="G9" s="275"/>
      <c r="H9" s="275"/>
      <c r="I9" s="275"/>
      <c r="J9" s="19" t="s">
        <v>109</v>
      </c>
      <c r="K9" s="19" t="s">
        <v>119</v>
      </c>
      <c r="L9" s="19" t="s">
        <v>122</v>
      </c>
      <c r="M9" s="19" t="s">
        <v>123</v>
      </c>
      <c r="N9" s="19" t="s">
        <v>118</v>
      </c>
      <c r="O9" s="275"/>
      <c r="P9" s="275"/>
    </row>
    <row r="10" spans="1:16" ht="19.5" customHeight="1">
      <c r="A10" s="275"/>
      <c r="B10" s="271"/>
      <c r="C10" s="272"/>
      <c r="D10" s="19" t="s">
        <v>107</v>
      </c>
      <c r="E10" s="18" t="s">
        <v>129</v>
      </c>
      <c r="F10" s="275"/>
      <c r="G10" s="275"/>
      <c r="H10" s="275" t="s">
        <v>112</v>
      </c>
      <c r="I10" s="275" t="s">
        <v>114</v>
      </c>
      <c r="J10" s="19" t="s">
        <v>116</v>
      </c>
      <c r="K10" s="19" t="s">
        <v>120</v>
      </c>
      <c r="L10" s="19" t="s">
        <v>130</v>
      </c>
      <c r="M10" s="19"/>
      <c r="N10" s="19" t="s">
        <v>124</v>
      </c>
      <c r="O10" s="275"/>
      <c r="P10" s="275"/>
    </row>
    <row r="11" spans="1:16" ht="19.5" customHeight="1">
      <c r="A11" s="275"/>
      <c r="B11" s="271"/>
      <c r="C11" s="272"/>
      <c r="D11" s="19"/>
      <c r="E11" s="5"/>
      <c r="F11" s="275"/>
      <c r="G11" s="275"/>
      <c r="H11" s="275"/>
      <c r="I11" s="275"/>
      <c r="J11" s="19" t="s">
        <v>117</v>
      </c>
      <c r="K11" s="19" t="s">
        <v>121</v>
      </c>
      <c r="L11" s="19" t="s">
        <v>131</v>
      </c>
      <c r="M11" s="19"/>
      <c r="N11" s="19"/>
      <c r="O11" s="275"/>
      <c r="P11" s="275"/>
    </row>
    <row r="12" spans="1:16" ht="19.5" customHeight="1">
      <c r="A12" s="240"/>
      <c r="B12" s="256"/>
      <c r="C12" s="257"/>
      <c r="D12" s="15"/>
      <c r="E12" s="9"/>
      <c r="F12" s="240"/>
      <c r="G12" s="240"/>
      <c r="H12" s="15"/>
      <c r="I12" s="9"/>
      <c r="J12" s="9"/>
      <c r="K12" s="15" t="s">
        <v>97</v>
      </c>
      <c r="L12" s="15"/>
      <c r="M12" s="15"/>
      <c r="N12" s="15"/>
      <c r="O12" s="240"/>
      <c r="P12" s="240"/>
    </row>
    <row r="13" spans="1:16" ht="24.75" customHeight="1">
      <c r="A13" s="20" t="s">
        <v>126</v>
      </c>
      <c r="B13" s="276"/>
      <c r="C13" s="27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4.75" customHeight="1">
      <c r="A14" s="5" t="s">
        <v>78</v>
      </c>
      <c r="B14" s="3" t="s">
        <v>56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24.75" customHeight="1">
      <c r="A15" s="5"/>
      <c r="B15" s="3" t="s">
        <v>57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24.75" customHeight="1">
      <c r="A16" s="5"/>
      <c r="B16" s="3" t="s">
        <v>365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24.75" customHeight="1">
      <c r="A17" s="5"/>
      <c r="B17" s="3" t="s">
        <v>366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24.75" customHeight="1">
      <c r="A18" s="5" t="s">
        <v>66</v>
      </c>
      <c r="B18" s="3" t="s">
        <v>58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4.75" customHeight="1">
      <c r="A19" s="5"/>
      <c r="B19" s="3" t="s">
        <v>59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24.75" customHeight="1">
      <c r="A20" s="5"/>
      <c r="B20" s="3" t="s">
        <v>60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4.75" customHeight="1">
      <c r="A21" s="5"/>
      <c r="B21" s="3" t="s">
        <v>61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24.75" customHeight="1">
      <c r="A22" s="5" t="s">
        <v>67</v>
      </c>
      <c r="B22" s="3" t="s">
        <v>62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24.75" customHeight="1">
      <c r="A23" s="5"/>
      <c r="B23" s="3" t="s">
        <v>63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24.75" customHeight="1">
      <c r="A24" s="5" t="s">
        <v>68</v>
      </c>
      <c r="B24" s="3" t="s">
        <v>64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4.75" customHeight="1">
      <c r="A25" s="5" t="s">
        <v>69</v>
      </c>
      <c r="B25" s="3" t="s">
        <v>65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24.75" customHeight="1">
      <c r="A26" s="5" t="s">
        <v>52</v>
      </c>
      <c r="B26" s="3" t="s">
        <v>52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>
      <c r="A27" s="5"/>
      <c r="B27" s="3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24.75" customHeight="1">
      <c r="A28" s="239" t="s">
        <v>30</v>
      </c>
      <c r="B28" s="2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4.75" customHeight="1" thickBot="1">
      <c r="A29" s="278"/>
      <c r="B29" s="22"/>
      <c r="C29" s="23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ht="15.75" thickTop="1"/>
  </sheetData>
  <sheetProtection/>
  <mergeCells count="13">
    <mergeCell ref="P8:P12"/>
    <mergeCell ref="H10:H11"/>
    <mergeCell ref="I10:I11"/>
    <mergeCell ref="B13:C13"/>
    <mergeCell ref="A28:A29"/>
    <mergeCell ref="A6:A12"/>
    <mergeCell ref="B6:C12"/>
    <mergeCell ref="D6:P7"/>
    <mergeCell ref="F8:F12"/>
    <mergeCell ref="G8:G12"/>
    <mergeCell ref="H8:H9"/>
    <mergeCell ref="I8:I9"/>
    <mergeCell ref="O8:O12"/>
  </mergeCells>
  <printOptions/>
  <pageMargins left="0.7" right="0.7" top="0.75" bottom="0.75" header="0.3" footer="0.3"/>
  <pageSetup orientation="landscape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65534"/>
  <sheetViews>
    <sheetView zoomScalePageLayoutView="0" workbookViewId="0" topLeftCell="C1">
      <selection activeCell="P36" sqref="P36"/>
    </sheetView>
  </sheetViews>
  <sheetFormatPr defaultColWidth="9.140625" defaultRowHeight="15"/>
  <cols>
    <col min="2" max="2" width="20.140625" style="0" customWidth="1"/>
    <col min="3" max="3" width="12.140625" style="0" customWidth="1"/>
    <col min="4" max="4" width="15.8515625" style="0" customWidth="1"/>
    <col min="5" max="5" width="10.28125" style="0" customWidth="1"/>
    <col min="6" max="6" width="10.140625" style="0" customWidth="1"/>
    <col min="7" max="7" width="10.00390625" style="0" customWidth="1"/>
    <col min="8" max="8" width="11.421875" style="0" customWidth="1"/>
    <col min="9" max="9" width="10.7109375" style="0" customWidth="1"/>
    <col min="10" max="10" width="10.140625" style="0" customWidth="1"/>
    <col min="11" max="12" width="10.28125" style="0" customWidth="1"/>
    <col min="13" max="13" width="10.7109375" style="0" customWidth="1"/>
    <col min="14" max="14" width="10.140625" style="0" customWidth="1"/>
    <col min="16" max="16" width="10.8515625" style="0" customWidth="1"/>
    <col min="17" max="17" width="13.7109375" style="0" customWidth="1"/>
    <col min="18" max="18" width="11.140625" style="0" bestFit="1" customWidth="1"/>
  </cols>
  <sheetData>
    <row r="2" spans="1:16" ht="24.75" customHeight="1">
      <c r="A2" s="244" t="s">
        <v>193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ht="22.5" customHeight="1">
      <c r="A3" s="244" t="s">
        <v>380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26.25">
      <c r="A4" s="244" t="s">
        <v>412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6" spans="1:16" s="138" customFormat="1" ht="19.5" customHeight="1">
      <c r="A6" s="285" t="s">
        <v>101</v>
      </c>
      <c r="B6" s="286"/>
      <c r="C6" s="291" t="s">
        <v>134</v>
      </c>
      <c r="D6" s="291" t="s">
        <v>30</v>
      </c>
      <c r="E6" s="294" t="s">
        <v>135</v>
      </c>
      <c r="F6" s="135" t="s">
        <v>108</v>
      </c>
      <c r="G6" s="291" t="s">
        <v>111</v>
      </c>
      <c r="H6" s="291" t="s">
        <v>77</v>
      </c>
      <c r="I6" s="291" t="s">
        <v>132</v>
      </c>
      <c r="J6" s="136" t="s">
        <v>113</v>
      </c>
      <c r="K6" s="136" t="s">
        <v>115</v>
      </c>
      <c r="L6" s="136" t="s">
        <v>136</v>
      </c>
      <c r="M6" s="136"/>
      <c r="N6" s="137"/>
      <c r="O6" s="135"/>
      <c r="P6" s="291" t="s">
        <v>52</v>
      </c>
    </row>
    <row r="7" spans="1:16" s="138" customFormat="1" ht="19.5" customHeight="1">
      <c r="A7" s="287"/>
      <c r="B7" s="288"/>
      <c r="C7" s="292"/>
      <c r="D7" s="292"/>
      <c r="E7" s="295"/>
      <c r="F7" s="139" t="s">
        <v>109</v>
      </c>
      <c r="G7" s="292"/>
      <c r="H7" s="292"/>
      <c r="I7" s="292"/>
      <c r="J7" s="139" t="s">
        <v>121</v>
      </c>
      <c r="K7" s="139" t="s">
        <v>109</v>
      </c>
      <c r="L7" s="139" t="s">
        <v>120</v>
      </c>
      <c r="M7" s="139" t="s">
        <v>122</v>
      </c>
      <c r="N7" s="139" t="s">
        <v>118</v>
      </c>
      <c r="O7" s="139" t="s">
        <v>118</v>
      </c>
      <c r="P7" s="292"/>
    </row>
    <row r="8" spans="1:16" s="138" customFormat="1" ht="19.5" customHeight="1">
      <c r="A8" s="287"/>
      <c r="B8" s="288"/>
      <c r="C8" s="139" t="s">
        <v>118</v>
      </c>
      <c r="D8" s="292"/>
      <c r="E8" s="140" t="s">
        <v>107</v>
      </c>
      <c r="F8" s="139" t="s">
        <v>110</v>
      </c>
      <c r="G8" s="292"/>
      <c r="H8" s="292"/>
      <c r="I8" s="292" t="s">
        <v>112</v>
      </c>
      <c r="J8" s="139" t="s">
        <v>114</v>
      </c>
      <c r="K8" s="139" t="s">
        <v>116</v>
      </c>
      <c r="L8" s="139" t="s">
        <v>121</v>
      </c>
      <c r="M8" s="139" t="s">
        <v>98</v>
      </c>
      <c r="N8" s="139" t="s">
        <v>137</v>
      </c>
      <c r="O8" s="139" t="s">
        <v>138</v>
      </c>
      <c r="P8" s="292"/>
    </row>
    <row r="9" spans="1:16" s="138" customFormat="1" ht="19.5" customHeight="1">
      <c r="A9" s="289"/>
      <c r="B9" s="290"/>
      <c r="C9" s="141"/>
      <c r="D9" s="293"/>
      <c r="E9" s="142"/>
      <c r="F9" s="141"/>
      <c r="G9" s="293"/>
      <c r="H9" s="293"/>
      <c r="I9" s="293"/>
      <c r="J9" s="143"/>
      <c r="K9" s="143" t="s">
        <v>117</v>
      </c>
      <c r="L9" s="143" t="s">
        <v>97</v>
      </c>
      <c r="M9" s="143"/>
      <c r="N9" s="143"/>
      <c r="O9" s="141"/>
      <c r="P9" s="293"/>
    </row>
    <row r="10" spans="1:16" s="138" customFormat="1" ht="19.5" customHeight="1">
      <c r="A10" s="144" t="s">
        <v>126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</row>
    <row r="11" spans="1:16" s="138" customFormat="1" ht="19.5" customHeight="1">
      <c r="A11" s="147" t="s">
        <v>382</v>
      </c>
      <c r="B11" s="148"/>
      <c r="C11" s="92">
        <v>696116</v>
      </c>
      <c r="D11" s="92">
        <f>SUM(E11:P11)</f>
        <v>7044516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>
        <f>SUM(งบกลาง!F14)</f>
        <v>7044516</v>
      </c>
    </row>
    <row r="12" spans="1:16" s="138" customFormat="1" ht="19.5" customHeight="1">
      <c r="A12" s="149" t="s">
        <v>56</v>
      </c>
      <c r="B12" s="148"/>
      <c r="C12" s="92">
        <v>2571120</v>
      </c>
      <c r="D12" s="92">
        <f aca="true" t="shared" si="0" ref="D12:D21">SUM(E12:P12)</f>
        <v>2571120</v>
      </c>
      <c r="E12" s="92">
        <v>2571120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1:16" s="138" customFormat="1" ht="19.5" customHeight="1">
      <c r="A13" s="149" t="s">
        <v>383</v>
      </c>
      <c r="B13" s="148"/>
      <c r="C13" s="92">
        <f>6784378+304038</f>
        <v>7088416</v>
      </c>
      <c r="D13" s="92">
        <f t="shared" si="0"/>
        <v>5501164</v>
      </c>
      <c r="E13" s="92">
        <f>SUM(รวม!D10)</f>
        <v>4360704</v>
      </c>
      <c r="F13" s="92"/>
      <c r="G13" s="92">
        <f>SUM(รวม!F10:F11)</f>
        <v>413180</v>
      </c>
      <c r="H13" s="92"/>
      <c r="I13" s="92"/>
      <c r="J13" s="92">
        <f>SUM(รวม!I10)</f>
        <v>727280</v>
      </c>
      <c r="K13" s="92"/>
      <c r="L13" s="92"/>
      <c r="M13" s="92"/>
      <c r="N13" s="92"/>
      <c r="O13" s="92"/>
      <c r="P13" s="92"/>
    </row>
    <row r="14" spans="1:16" s="138" customFormat="1" ht="19.5" customHeight="1">
      <c r="A14" s="149" t="s">
        <v>58</v>
      </c>
      <c r="B14" s="148"/>
      <c r="C14" s="92">
        <f>1044760+91358</f>
        <v>1136118</v>
      </c>
      <c r="D14" s="92">
        <f t="shared" si="0"/>
        <v>428418.25</v>
      </c>
      <c r="E14" s="92">
        <f>SUM(รวม!D12)</f>
        <v>277578.25</v>
      </c>
      <c r="F14" s="92"/>
      <c r="G14" s="92">
        <f>SUM(การศึกษา!E8)</f>
        <v>52745</v>
      </c>
      <c r="H14" s="92"/>
      <c r="I14" s="92"/>
      <c r="J14" s="92">
        <f>SUM(รวม!I12)</f>
        <v>98095</v>
      </c>
      <c r="K14" s="92"/>
      <c r="L14" s="92"/>
      <c r="M14" s="92"/>
      <c r="N14" s="92"/>
      <c r="O14" s="92"/>
      <c r="P14" s="92"/>
    </row>
    <row r="15" spans="1:16" s="138" customFormat="1" ht="19.5" customHeight="1">
      <c r="A15" s="149" t="s">
        <v>59</v>
      </c>
      <c r="B15" s="148"/>
      <c r="C15" s="92">
        <f>3718604+364000-680396</f>
        <v>3402208</v>
      </c>
      <c r="D15" s="92">
        <f t="shared" si="0"/>
        <v>1602338.71</v>
      </c>
      <c r="E15" s="92">
        <f>SUM(รวม!D13)</f>
        <v>905070.71</v>
      </c>
      <c r="F15" s="92">
        <f>SUM(รักษาความสงบ!E9)</f>
        <v>49950</v>
      </c>
      <c r="G15" s="92">
        <f>SUM(การศึกษา!I9)</f>
        <v>442178</v>
      </c>
      <c r="H15" s="92">
        <f>SUM(สาธารณสุข!E11)</f>
        <v>64500</v>
      </c>
      <c r="I15" s="92">
        <f>SUM(สังคมสงเคราะห์!G11)</f>
        <v>40000</v>
      </c>
      <c r="J15" s="92">
        <f>SUM(รวม!I13)</f>
        <v>80500</v>
      </c>
      <c r="K15" s="92">
        <v>0</v>
      </c>
      <c r="L15" s="92">
        <f>SUM(รวม!K13)</f>
        <v>20140</v>
      </c>
      <c r="M15" s="92"/>
      <c r="N15" s="92"/>
      <c r="O15" s="92"/>
      <c r="P15" s="92"/>
    </row>
    <row r="16" spans="1:16" s="138" customFormat="1" ht="19.5" customHeight="1">
      <c r="A16" s="149" t="s">
        <v>384</v>
      </c>
      <c r="B16" s="148"/>
      <c r="C16" s="92">
        <f>1453622+50000-224000</f>
        <v>1279622</v>
      </c>
      <c r="D16" s="92">
        <f t="shared" si="0"/>
        <v>990210.95</v>
      </c>
      <c r="E16" s="92">
        <f>SUM(รวม!D15)</f>
        <v>292546.35</v>
      </c>
      <c r="F16" s="92"/>
      <c r="G16" s="92">
        <f>SUM(การศึกษา!I10:I11)</f>
        <v>639576.6</v>
      </c>
      <c r="H16" s="92"/>
      <c r="I16" s="92"/>
      <c r="J16" s="92">
        <f>SUM(รวม!I15)</f>
        <v>57238</v>
      </c>
      <c r="K16" s="92"/>
      <c r="L16" s="92"/>
      <c r="M16" s="92"/>
      <c r="N16" s="92">
        <f>SUM(รวม!M15)</f>
        <v>850</v>
      </c>
      <c r="O16" s="92"/>
      <c r="P16" s="92"/>
    </row>
    <row r="17" spans="1:16" s="138" customFormat="1" ht="19.5" customHeight="1">
      <c r="A17" s="149" t="s">
        <v>61</v>
      </c>
      <c r="B17" s="148"/>
      <c r="C17" s="92">
        <f>309000+90000</f>
        <v>399000</v>
      </c>
      <c r="D17" s="92">
        <f t="shared" si="0"/>
        <v>209469.53</v>
      </c>
      <c r="E17" s="92">
        <f>SUM(รวม!D16)</f>
        <v>201080.18</v>
      </c>
      <c r="F17" s="92"/>
      <c r="G17" s="92">
        <f>SUM(การศึกษา!I12)</f>
        <v>8389.35</v>
      </c>
      <c r="H17" s="92"/>
      <c r="I17" s="92"/>
      <c r="J17" s="92">
        <v>0</v>
      </c>
      <c r="K17" s="92"/>
      <c r="L17" s="92"/>
      <c r="M17" s="92"/>
      <c r="N17" s="92"/>
      <c r="O17" s="92"/>
      <c r="P17" s="92"/>
    </row>
    <row r="18" spans="1:16" s="138" customFormat="1" ht="19.5" customHeight="1">
      <c r="A18" s="149" t="s">
        <v>62</v>
      </c>
      <c r="B18" s="148"/>
      <c r="C18" s="92">
        <v>359400</v>
      </c>
      <c r="D18" s="92">
        <f t="shared" si="0"/>
        <v>191700</v>
      </c>
      <c r="E18" s="92">
        <f>SUM(รวม!D17)</f>
        <v>145010</v>
      </c>
      <c r="F18" s="92"/>
      <c r="G18" s="92">
        <f>SUM(การศึกษา!I13)</f>
        <v>17490</v>
      </c>
      <c r="H18" s="92"/>
      <c r="I18" s="92"/>
      <c r="J18" s="92">
        <f>SUM(รวม!I17)</f>
        <v>29200</v>
      </c>
      <c r="K18" s="92"/>
      <c r="L18" s="92"/>
      <c r="M18" s="92"/>
      <c r="N18" s="92"/>
      <c r="O18" s="92"/>
      <c r="P18" s="92"/>
    </row>
    <row r="19" spans="1:16" s="138" customFormat="1" ht="19.5" customHeight="1">
      <c r="A19" s="149" t="s">
        <v>385</v>
      </c>
      <c r="B19" s="148"/>
      <c r="C19" s="92">
        <v>2350000</v>
      </c>
      <c r="D19" s="92">
        <f t="shared" si="0"/>
        <v>0</v>
      </c>
      <c r="E19" s="92"/>
      <c r="F19" s="92"/>
      <c r="G19" s="92"/>
      <c r="H19" s="92"/>
      <c r="I19" s="92"/>
      <c r="J19" s="92">
        <v>0</v>
      </c>
      <c r="K19" s="92"/>
      <c r="L19" s="92"/>
      <c r="M19" s="92"/>
      <c r="N19" s="92"/>
      <c r="O19" s="92"/>
      <c r="P19" s="92"/>
    </row>
    <row r="20" spans="1:16" s="138" customFormat="1" ht="19.5" customHeight="1">
      <c r="A20" s="149" t="s">
        <v>64</v>
      </c>
      <c r="B20" s="148"/>
      <c r="C20" s="92">
        <v>20000</v>
      </c>
      <c r="D20" s="92">
        <f t="shared" si="0"/>
        <v>20000</v>
      </c>
      <c r="E20" s="92">
        <f>SUM(รวม!D19)</f>
        <v>20000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1:16" s="138" customFormat="1" ht="19.5" customHeight="1">
      <c r="A21" s="149" t="s">
        <v>65</v>
      </c>
      <c r="B21" s="148"/>
      <c r="C21" s="92">
        <f>1693000+5000</f>
        <v>1698000</v>
      </c>
      <c r="D21" s="92">
        <f t="shared" si="0"/>
        <v>1310000</v>
      </c>
      <c r="E21" s="92">
        <f>SUM(รวม!D20)</f>
        <v>75000</v>
      </c>
      <c r="F21" s="92"/>
      <c r="G21" s="92">
        <f>SUM(การศึกษา!I16)</f>
        <v>1160000</v>
      </c>
      <c r="H21" s="92">
        <v>75000</v>
      </c>
      <c r="I21" s="92"/>
      <c r="J21" s="92">
        <v>0</v>
      </c>
      <c r="K21" s="92"/>
      <c r="L21" s="92"/>
      <c r="M21" s="92"/>
      <c r="N21" s="92"/>
      <c r="O21" s="92"/>
      <c r="P21" s="92"/>
    </row>
    <row r="22" spans="1:16" s="223" customFormat="1" ht="28.5" customHeight="1" thickBot="1">
      <c r="A22" s="296" t="s">
        <v>139</v>
      </c>
      <c r="B22" s="297"/>
      <c r="C22" s="222">
        <f aca="true" t="shared" si="1" ref="C22:P22">SUM(C11:C21)</f>
        <v>21000000</v>
      </c>
      <c r="D22" s="222">
        <f t="shared" si="1"/>
        <v>19868937.44</v>
      </c>
      <c r="E22" s="222">
        <f>SUM(E11:E21)</f>
        <v>8848109.49</v>
      </c>
      <c r="F22" s="222">
        <f t="shared" si="1"/>
        <v>49950</v>
      </c>
      <c r="G22" s="222">
        <f t="shared" si="1"/>
        <v>2733558.95</v>
      </c>
      <c r="H22" s="222">
        <f t="shared" si="1"/>
        <v>139500</v>
      </c>
      <c r="I22" s="222">
        <f t="shared" si="1"/>
        <v>40000</v>
      </c>
      <c r="J22" s="222">
        <f t="shared" si="1"/>
        <v>992313</v>
      </c>
      <c r="K22" s="222">
        <f t="shared" si="1"/>
        <v>0</v>
      </c>
      <c r="L22" s="222">
        <f t="shared" si="1"/>
        <v>20140</v>
      </c>
      <c r="M22" s="222">
        <f t="shared" si="1"/>
        <v>0</v>
      </c>
      <c r="N22" s="222">
        <f t="shared" si="1"/>
        <v>850</v>
      </c>
      <c r="O22" s="222">
        <f t="shared" si="1"/>
        <v>0</v>
      </c>
      <c r="P22" s="222">
        <f t="shared" si="1"/>
        <v>7044516</v>
      </c>
    </row>
    <row r="23" spans="1:16" s="138" customFormat="1" ht="19.5" customHeight="1" thickTop="1">
      <c r="A23" s="144" t="s">
        <v>140</v>
      </c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</row>
    <row r="24" spans="1:16" s="138" customFormat="1" ht="19.5" customHeight="1">
      <c r="A24" s="147" t="s">
        <v>141</v>
      </c>
      <c r="B24" s="148"/>
      <c r="C24" s="92">
        <v>165000</v>
      </c>
      <c r="D24" s="92">
        <v>131265.28</v>
      </c>
      <c r="E24" s="92">
        <v>131265.28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8" s="138" customFormat="1" ht="19.5" customHeight="1">
      <c r="A25" s="149" t="s">
        <v>142</v>
      </c>
      <c r="B25" s="148"/>
      <c r="C25" s="92">
        <v>72500</v>
      </c>
      <c r="D25" s="92">
        <v>5527.2</v>
      </c>
      <c r="E25" s="92">
        <v>5527.2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R25" s="151"/>
    </row>
    <row r="26" spans="1:16" s="138" customFormat="1" ht="19.5" customHeight="1">
      <c r="A26" s="149" t="s">
        <v>214</v>
      </c>
      <c r="B26" s="148"/>
      <c r="C26" s="92">
        <v>175000</v>
      </c>
      <c r="D26" s="92">
        <v>190115.81</v>
      </c>
      <c r="E26" s="92">
        <v>190115.81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6" s="138" customFormat="1" ht="19.5" customHeight="1">
      <c r="A27" s="149" t="s">
        <v>143</v>
      </c>
      <c r="B27" s="148"/>
      <c r="C27" s="92">
        <v>0</v>
      </c>
      <c r="D27" s="92">
        <v>0</v>
      </c>
      <c r="E27" s="92">
        <v>0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s="138" customFormat="1" ht="19.5" customHeight="1">
      <c r="A28" s="149" t="s">
        <v>144</v>
      </c>
      <c r="B28" s="148"/>
      <c r="C28" s="92">
        <v>130000</v>
      </c>
      <c r="D28" s="92">
        <v>41300</v>
      </c>
      <c r="E28" s="92">
        <v>41300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s="138" customFormat="1" ht="19.5" customHeight="1">
      <c r="A29" s="149" t="s">
        <v>145</v>
      </c>
      <c r="B29" s="148"/>
      <c r="C29" s="92">
        <v>0</v>
      </c>
      <c r="D29" s="92">
        <v>0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8" s="138" customFormat="1" ht="19.5" customHeight="1">
      <c r="A30" s="149" t="s">
        <v>146</v>
      </c>
      <c r="B30" s="148"/>
      <c r="C30" s="92">
        <v>14057500</v>
      </c>
      <c r="D30" s="92">
        <v>14220215.54</v>
      </c>
      <c r="E30" s="92">
        <f>8963587.54+18000-17950</f>
        <v>8963637.54</v>
      </c>
      <c r="F30" s="92"/>
      <c r="G30" s="92">
        <v>2163620</v>
      </c>
      <c r="H30" s="92">
        <v>270000</v>
      </c>
      <c r="I30" s="92"/>
      <c r="J30" s="92">
        <v>1272320</v>
      </c>
      <c r="K30" s="92">
        <v>340522</v>
      </c>
      <c r="L30" s="92">
        <v>440000</v>
      </c>
      <c r="M30" s="92">
        <v>0</v>
      </c>
      <c r="N30" s="92">
        <v>110000</v>
      </c>
      <c r="O30" s="92"/>
      <c r="P30" s="92">
        <v>660116</v>
      </c>
      <c r="Q30" s="151"/>
      <c r="R30" s="151"/>
    </row>
    <row r="31" spans="1:18" s="138" customFormat="1" ht="19.5" customHeight="1">
      <c r="A31" s="149" t="s">
        <v>147</v>
      </c>
      <c r="B31" s="148"/>
      <c r="C31" s="92">
        <v>6400000</v>
      </c>
      <c r="D31" s="92">
        <v>4851859</v>
      </c>
      <c r="E31" s="92">
        <v>218577</v>
      </c>
      <c r="F31" s="92">
        <v>320000</v>
      </c>
      <c r="G31" s="92">
        <f>585882+1249400+2000</f>
        <v>1837282</v>
      </c>
      <c r="H31" s="92">
        <v>100000</v>
      </c>
      <c r="I31" s="92">
        <v>100000</v>
      </c>
      <c r="J31" s="92">
        <v>2200000</v>
      </c>
      <c r="K31" s="92"/>
      <c r="L31" s="92">
        <v>30000</v>
      </c>
      <c r="M31" s="92">
        <v>0</v>
      </c>
      <c r="N31" s="92">
        <v>10000</v>
      </c>
      <c r="O31" s="92">
        <v>0</v>
      </c>
      <c r="P31" s="92">
        <v>36000</v>
      </c>
      <c r="Q31" s="151"/>
      <c r="R31" s="151"/>
    </row>
    <row r="32" spans="1:18" s="138" customFormat="1" ht="19.5" customHeight="1">
      <c r="A32" s="149" t="s">
        <v>148</v>
      </c>
      <c r="B32" s="148"/>
      <c r="C32" s="92">
        <v>0</v>
      </c>
      <c r="D32" s="92">
        <v>6673600</v>
      </c>
      <c r="E32" s="92"/>
      <c r="F32" s="92"/>
      <c r="G32" s="92">
        <f>51000+126000</f>
        <v>177000</v>
      </c>
      <c r="H32" s="92"/>
      <c r="I32" s="92">
        <v>40000</v>
      </c>
      <c r="J32" s="92">
        <v>0</v>
      </c>
      <c r="K32" s="92"/>
      <c r="L32" s="92"/>
      <c r="M32" s="92"/>
      <c r="N32" s="92"/>
      <c r="O32" s="92"/>
      <c r="P32" s="92">
        <f>5548800+888000+20000-200</f>
        <v>6456600</v>
      </c>
      <c r="Q32" s="151"/>
      <c r="R32" s="151"/>
    </row>
    <row r="33" spans="1:16" s="138" customFormat="1" ht="19.5" customHeight="1">
      <c r="A33" s="149"/>
      <c r="B33" s="14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1:16" s="223" customFormat="1" ht="31.5" customHeight="1" thickBot="1">
      <c r="A34" s="296" t="s">
        <v>149</v>
      </c>
      <c r="B34" s="297"/>
      <c r="C34" s="222">
        <f>SUM(C24:C33)</f>
        <v>21000000</v>
      </c>
      <c r="D34" s="222">
        <f>SUM(D24:D33)</f>
        <v>26113882.83</v>
      </c>
      <c r="E34" s="222">
        <f>SUM(E24:E33)</f>
        <v>9550422.829999998</v>
      </c>
      <c r="F34" s="222">
        <f aca="true" t="shared" si="2" ref="F34:P34">SUM(F24:F33)</f>
        <v>320000</v>
      </c>
      <c r="G34" s="222">
        <f t="shared" si="2"/>
        <v>4177902</v>
      </c>
      <c r="H34" s="222">
        <f t="shared" si="2"/>
        <v>370000</v>
      </c>
      <c r="I34" s="222">
        <f t="shared" si="2"/>
        <v>140000</v>
      </c>
      <c r="J34" s="222">
        <f t="shared" si="2"/>
        <v>3472320</v>
      </c>
      <c r="K34" s="222">
        <f t="shared" si="2"/>
        <v>340522</v>
      </c>
      <c r="L34" s="222">
        <f t="shared" si="2"/>
        <v>470000</v>
      </c>
      <c r="M34" s="222">
        <f t="shared" si="2"/>
        <v>0</v>
      </c>
      <c r="N34" s="222">
        <f t="shared" si="2"/>
        <v>120000</v>
      </c>
      <c r="O34" s="222">
        <f t="shared" si="2"/>
        <v>0</v>
      </c>
      <c r="P34" s="222">
        <f t="shared" si="2"/>
        <v>7152716</v>
      </c>
    </row>
    <row r="35" spans="1:4" s="152" customFormat="1" ht="39.75" customHeight="1" thickBot="1" thickTop="1">
      <c r="A35" s="138"/>
      <c r="B35" s="24" t="s">
        <v>247</v>
      </c>
      <c r="C35" s="153"/>
      <c r="D35" s="224">
        <f>SUM(D34-D22)</f>
        <v>6244945.389999997</v>
      </c>
    </row>
    <row r="36" ht="15.75" thickTop="1"/>
    <row r="37" spans="1:12" s="24" customFormat="1" ht="23.25">
      <c r="A37" s="102" t="s">
        <v>358</v>
      </c>
      <c r="C37" s="102"/>
      <c r="G37" s="102" t="s">
        <v>358</v>
      </c>
      <c r="L37" s="24" t="s">
        <v>358</v>
      </c>
    </row>
    <row r="38" spans="1:15" s="24" customFormat="1" ht="23.25">
      <c r="A38" s="225" t="s">
        <v>359</v>
      </c>
      <c r="B38" s="225"/>
      <c r="C38" s="225"/>
      <c r="D38" s="225"/>
      <c r="E38" s="225"/>
      <c r="F38" s="225"/>
      <c r="G38" s="225" t="s">
        <v>363</v>
      </c>
      <c r="H38" s="225"/>
      <c r="I38" s="225"/>
      <c r="L38" s="225" t="s">
        <v>361</v>
      </c>
      <c r="M38" s="225"/>
      <c r="N38" s="225"/>
      <c r="O38" s="225"/>
    </row>
    <row r="39" spans="1:15" s="24" customFormat="1" ht="23.25">
      <c r="A39" s="225" t="s">
        <v>360</v>
      </c>
      <c r="B39" s="225"/>
      <c r="C39" s="225"/>
      <c r="D39" s="225"/>
      <c r="E39" s="225"/>
      <c r="F39" s="225"/>
      <c r="G39" s="225" t="s">
        <v>364</v>
      </c>
      <c r="H39" s="225"/>
      <c r="I39" s="225"/>
      <c r="L39" s="225" t="s">
        <v>362</v>
      </c>
      <c r="M39" s="225"/>
      <c r="N39" s="225"/>
      <c r="O39" s="225"/>
    </row>
    <row r="65534" ht="15">
      <c r="C65534" t="s">
        <v>215</v>
      </c>
    </row>
  </sheetData>
  <sheetProtection/>
  <mergeCells count="24">
    <mergeCell ref="A39:B39"/>
    <mergeCell ref="C39:D39"/>
    <mergeCell ref="E39:F39"/>
    <mergeCell ref="G38:I38"/>
    <mergeCell ref="G39:I39"/>
    <mergeCell ref="L39:O39"/>
    <mergeCell ref="L38:O38"/>
    <mergeCell ref="P6:P9"/>
    <mergeCell ref="I8:I9"/>
    <mergeCell ref="A38:B38"/>
    <mergeCell ref="C38:D38"/>
    <mergeCell ref="E38:F38"/>
    <mergeCell ref="A22:B22"/>
    <mergeCell ref="A34:B34"/>
    <mergeCell ref="A2:P2"/>
    <mergeCell ref="A3:P3"/>
    <mergeCell ref="A4:P4"/>
    <mergeCell ref="A6:B9"/>
    <mergeCell ref="C6:C7"/>
    <mergeCell ref="D6:D9"/>
    <mergeCell ref="E6:E7"/>
    <mergeCell ref="G6:G9"/>
    <mergeCell ref="H6:H9"/>
    <mergeCell ref="I6:I7"/>
  </mergeCells>
  <printOptions/>
  <pageMargins left="0.52" right="0.15748031496062992" top="0.1968503937007874" bottom="0.15748031496062992" header="0.1968503937007874" footer="0.15748031496062992"/>
  <pageSetup orientation="landscape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533"/>
  <sheetViews>
    <sheetView zoomScalePageLayoutView="0" workbookViewId="0" topLeftCell="C25">
      <selection activeCell="G25" sqref="G25"/>
    </sheetView>
  </sheetViews>
  <sheetFormatPr defaultColWidth="9.140625" defaultRowHeight="15"/>
  <cols>
    <col min="2" max="2" width="31.57421875" style="0" customWidth="1"/>
    <col min="3" max="3" width="12.140625" style="0" customWidth="1"/>
    <col min="4" max="4" width="14.140625" style="0" customWidth="1"/>
    <col min="5" max="5" width="11.7109375" style="0" customWidth="1"/>
    <col min="6" max="6" width="11.140625" style="0" customWidth="1"/>
    <col min="7" max="7" width="10.00390625" style="0" customWidth="1"/>
    <col min="8" max="8" width="9.7109375" style="0" customWidth="1"/>
    <col min="9" max="9" width="9.8515625" style="0" customWidth="1"/>
    <col min="10" max="10" width="10.140625" style="0" customWidth="1"/>
    <col min="11" max="11" width="11.00390625" style="0" customWidth="1"/>
    <col min="12" max="12" width="12.00390625" style="0" customWidth="1"/>
    <col min="13" max="13" width="12.7109375" style="0" customWidth="1"/>
    <col min="14" max="14" width="8.57421875" style="0" customWidth="1"/>
    <col min="16" max="16" width="11.140625" style="0" bestFit="1" customWidth="1"/>
    <col min="18" max="18" width="12.00390625" style="0" bestFit="1" customWidth="1"/>
  </cols>
  <sheetData>
    <row r="1" spans="1:16" s="177" customFormat="1" ht="24.75" customHeight="1">
      <c r="A1" s="225" t="s">
        <v>193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s="177" customFormat="1" ht="24.75" customHeight="1">
      <c r="A2" s="244" t="s">
        <v>381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s="177" customFormat="1" ht="24.75" customHeight="1">
      <c r="A3" s="225" t="s">
        <v>414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5" spans="1:16" s="31" customFormat="1" ht="19.5" customHeight="1">
      <c r="A5" s="305" t="s">
        <v>101</v>
      </c>
      <c r="B5" s="306"/>
      <c r="C5" s="298" t="s">
        <v>134</v>
      </c>
      <c r="D5" s="298" t="s">
        <v>30</v>
      </c>
      <c r="E5" s="311" t="s">
        <v>135</v>
      </c>
      <c r="F5" s="80" t="s">
        <v>108</v>
      </c>
      <c r="G5" s="298" t="s">
        <v>111</v>
      </c>
      <c r="H5" s="298" t="s">
        <v>77</v>
      </c>
      <c r="I5" s="298" t="s">
        <v>132</v>
      </c>
      <c r="J5" s="50" t="s">
        <v>113</v>
      </c>
      <c r="K5" s="50" t="s">
        <v>115</v>
      </c>
      <c r="L5" s="50" t="s">
        <v>136</v>
      </c>
      <c r="M5" s="50"/>
      <c r="N5" s="81"/>
      <c r="O5" s="80"/>
      <c r="P5" s="298" t="s">
        <v>52</v>
      </c>
    </row>
    <row r="6" spans="1:16" s="31" customFormat="1" ht="19.5" customHeight="1">
      <c r="A6" s="307"/>
      <c r="B6" s="308"/>
      <c r="C6" s="299"/>
      <c r="D6" s="299"/>
      <c r="E6" s="312"/>
      <c r="F6" s="52" t="s">
        <v>109</v>
      </c>
      <c r="G6" s="299"/>
      <c r="H6" s="299"/>
      <c r="I6" s="299"/>
      <c r="J6" s="52" t="s">
        <v>121</v>
      </c>
      <c r="K6" s="52" t="s">
        <v>109</v>
      </c>
      <c r="L6" s="52" t="s">
        <v>120</v>
      </c>
      <c r="M6" s="52" t="s">
        <v>122</v>
      </c>
      <c r="N6" s="52" t="s">
        <v>118</v>
      </c>
      <c r="O6" s="52" t="s">
        <v>118</v>
      </c>
      <c r="P6" s="299"/>
    </row>
    <row r="7" spans="1:16" s="31" customFormat="1" ht="19.5" customHeight="1">
      <c r="A7" s="307"/>
      <c r="B7" s="308"/>
      <c r="C7" s="52" t="s">
        <v>118</v>
      </c>
      <c r="D7" s="299"/>
      <c r="E7" s="51" t="s">
        <v>107</v>
      </c>
      <c r="F7" s="52" t="s">
        <v>110</v>
      </c>
      <c r="G7" s="299"/>
      <c r="H7" s="299"/>
      <c r="I7" s="299" t="s">
        <v>112</v>
      </c>
      <c r="J7" s="52" t="s">
        <v>114</v>
      </c>
      <c r="K7" s="52" t="s">
        <v>116</v>
      </c>
      <c r="L7" s="52" t="s">
        <v>121</v>
      </c>
      <c r="M7" s="52" t="s">
        <v>98</v>
      </c>
      <c r="N7" s="52" t="s">
        <v>137</v>
      </c>
      <c r="O7" s="52" t="s">
        <v>138</v>
      </c>
      <c r="P7" s="299"/>
    </row>
    <row r="8" spans="1:16" s="31" customFormat="1" ht="19.5" customHeight="1">
      <c r="A8" s="309"/>
      <c r="B8" s="310"/>
      <c r="C8" s="82"/>
      <c r="D8" s="300"/>
      <c r="E8" s="53"/>
      <c r="F8" s="82"/>
      <c r="G8" s="300"/>
      <c r="H8" s="300"/>
      <c r="I8" s="300"/>
      <c r="J8" s="83"/>
      <c r="K8" s="83" t="s">
        <v>117</v>
      </c>
      <c r="L8" s="83" t="s">
        <v>97</v>
      </c>
      <c r="M8" s="83"/>
      <c r="N8" s="83"/>
      <c r="O8" s="82"/>
      <c r="P8" s="300"/>
    </row>
    <row r="9" spans="1:16" s="138" customFormat="1" ht="19.5" customHeight="1">
      <c r="A9" s="144" t="s">
        <v>126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s="138" customFormat="1" ht="19.5" customHeight="1">
      <c r="A10" s="147" t="s">
        <v>386</v>
      </c>
      <c r="B10" s="148"/>
      <c r="C10" s="92">
        <v>696116</v>
      </c>
      <c r="D10" s="92">
        <v>7044516</v>
      </c>
      <c r="E10" s="92">
        <v>0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>
        <v>7044516</v>
      </c>
    </row>
    <row r="11" spans="1:16" s="138" customFormat="1" ht="19.5" customHeight="1">
      <c r="A11" s="149" t="s">
        <v>56</v>
      </c>
      <c r="B11" s="148"/>
      <c r="C11" s="92">
        <v>2571120</v>
      </c>
      <c r="D11" s="92">
        <v>2571120</v>
      </c>
      <c r="E11" s="92">
        <v>2571120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s="138" customFormat="1" ht="19.5" customHeight="1">
      <c r="A12" s="149" t="s">
        <v>383</v>
      </c>
      <c r="B12" s="148"/>
      <c r="C12" s="92">
        <v>7088416</v>
      </c>
      <c r="D12" s="92">
        <v>5501164</v>
      </c>
      <c r="E12" s="92">
        <v>4360704</v>
      </c>
      <c r="F12" s="92"/>
      <c r="G12" s="92">
        <v>413180</v>
      </c>
      <c r="H12" s="92"/>
      <c r="I12" s="92"/>
      <c r="J12" s="92">
        <v>727280</v>
      </c>
      <c r="K12" s="92"/>
      <c r="L12" s="92"/>
      <c r="M12" s="92"/>
      <c r="N12" s="92"/>
      <c r="O12" s="92"/>
      <c r="P12" s="92"/>
    </row>
    <row r="13" spans="1:16" s="138" customFormat="1" ht="19.5" customHeight="1">
      <c r="A13" s="149" t="s">
        <v>58</v>
      </c>
      <c r="B13" s="148"/>
      <c r="C13" s="92">
        <v>1136118</v>
      </c>
      <c r="D13" s="92">
        <v>428418.25</v>
      </c>
      <c r="E13" s="92">
        <v>277578.25</v>
      </c>
      <c r="F13" s="92"/>
      <c r="G13" s="92">
        <v>52745</v>
      </c>
      <c r="H13" s="92"/>
      <c r="I13" s="92"/>
      <c r="J13" s="92">
        <v>98095</v>
      </c>
      <c r="K13" s="92"/>
      <c r="L13" s="92"/>
      <c r="M13" s="92"/>
      <c r="N13" s="92"/>
      <c r="O13" s="92"/>
      <c r="P13" s="92"/>
    </row>
    <row r="14" spans="1:16" s="138" customFormat="1" ht="19.5" customHeight="1">
      <c r="A14" s="149" t="s">
        <v>59</v>
      </c>
      <c r="B14" s="148"/>
      <c r="C14" s="92">
        <v>3402208</v>
      </c>
      <c r="D14" s="92">
        <v>1602338.71</v>
      </c>
      <c r="E14" s="92">
        <v>905070.71</v>
      </c>
      <c r="F14" s="92">
        <v>49950</v>
      </c>
      <c r="G14" s="92">
        <v>442178</v>
      </c>
      <c r="H14" s="92">
        <v>64500</v>
      </c>
      <c r="I14" s="92">
        <v>40000</v>
      </c>
      <c r="J14" s="92">
        <v>80500</v>
      </c>
      <c r="K14" s="92">
        <v>0</v>
      </c>
      <c r="L14" s="92">
        <v>20140</v>
      </c>
      <c r="M14" s="92"/>
      <c r="N14" s="92">
        <v>0</v>
      </c>
      <c r="O14" s="92"/>
      <c r="P14" s="92"/>
    </row>
    <row r="15" spans="1:16" s="138" customFormat="1" ht="19.5" customHeight="1">
      <c r="A15" s="149" t="s">
        <v>384</v>
      </c>
      <c r="B15" s="148"/>
      <c r="C15" s="92">
        <v>1279622</v>
      </c>
      <c r="D15" s="92">
        <v>990210.95</v>
      </c>
      <c r="E15" s="92">
        <v>292546.35</v>
      </c>
      <c r="F15" s="92"/>
      <c r="G15" s="92">
        <v>639576.6</v>
      </c>
      <c r="H15" s="92"/>
      <c r="I15" s="92"/>
      <c r="J15" s="92">
        <v>57238</v>
      </c>
      <c r="K15" s="92"/>
      <c r="L15" s="92"/>
      <c r="M15" s="92"/>
      <c r="N15" s="92">
        <v>850</v>
      </c>
      <c r="O15" s="92"/>
      <c r="P15" s="92"/>
    </row>
    <row r="16" spans="1:16" s="138" customFormat="1" ht="19.5" customHeight="1">
      <c r="A16" s="149" t="s">
        <v>61</v>
      </c>
      <c r="B16" s="148"/>
      <c r="C16" s="92">
        <v>399000</v>
      </c>
      <c r="D16" s="92">
        <v>209469.53</v>
      </c>
      <c r="E16" s="92">
        <v>201080.183</v>
      </c>
      <c r="F16" s="92"/>
      <c r="G16" s="92">
        <v>8389.35</v>
      </c>
      <c r="H16" s="92"/>
      <c r="I16" s="92"/>
      <c r="J16" s="92">
        <v>0</v>
      </c>
      <c r="K16" s="92"/>
      <c r="L16" s="92"/>
      <c r="M16" s="92"/>
      <c r="N16" s="92"/>
      <c r="O16" s="92"/>
      <c r="P16" s="92"/>
    </row>
    <row r="17" spans="1:16" s="138" customFormat="1" ht="19.5" customHeight="1">
      <c r="A17" s="149" t="s">
        <v>62</v>
      </c>
      <c r="B17" s="148"/>
      <c r="C17" s="92">
        <v>359400</v>
      </c>
      <c r="D17" s="92">
        <v>191700</v>
      </c>
      <c r="E17" s="92">
        <v>145010</v>
      </c>
      <c r="F17" s="92"/>
      <c r="G17" s="92">
        <v>17490</v>
      </c>
      <c r="H17" s="92"/>
      <c r="I17" s="92"/>
      <c r="J17" s="92">
        <v>29200</v>
      </c>
      <c r="K17" s="92"/>
      <c r="L17" s="92"/>
      <c r="M17" s="92"/>
      <c r="N17" s="92"/>
      <c r="O17" s="92"/>
      <c r="P17" s="92"/>
    </row>
    <row r="18" spans="1:16" s="138" customFormat="1" ht="19.5" customHeight="1">
      <c r="A18" s="149" t="s">
        <v>385</v>
      </c>
      <c r="B18" s="148"/>
      <c r="C18" s="92">
        <v>2350000</v>
      </c>
      <c r="D18" s="92">
        <v>0</v>
      </c>
      <c r="E18" s="92">
        <v>0</v>
      </c>
      <c r="F18" s="92"/>
      <c r="G18" s="92">
        <v>0</v>
      </c>
      <c r="H18" s="92"/>
      <c r="I18" s="92"/>
      <c r="J18" s="92">
        <v>0</v>
      </c>
      <c r="K18" s="92"/>
      <c r="L18" s="92"/>
      <c r="M18" s="92"/>
      <c r="N18" s="92"/>
      <c r="O18" s="92"/>
      <c r="P18" s="92"/>
    </row>
    <row r="19" spans="1:16" s="138" customFormat="1" ht="19.5" customHeight="1">
      <c r="A19" s="149" t="s">
        <v>64</v>
      </c>
      <c r="B19" s="148"/>
      <c r="C19" s="92">
        <v>20000</v>
      </c>
      <c r="D19" s="92">
        <v>20000</v>
      </c>
      <c r="E19" s="92">
        <v>20000</v>
      </c>
      <c r="F19" s="92"/>
      <c r="G19" s="92">
        <v>0</v>
      </c>
      <c r="H19" s="92"/>
      <c r="I19" s="92"/>
      <c r="J19" s="92"/>
      <c r="K19" s="92"/>
      <c r="L19" s="92"/>
      <c r="M19" s="92"/>
      <c r="N19" s="92"/>
      <c r="O19" s="92"/>
      <c r="P19" s="92"/>
    </row>
    <row r="20" spans="1:16" s="138" customFormat="1" ht="19.5" customHeight="1">
      <c r="A20" s="149" t="s">
        <v>65</v>
      </c>
      <c r="B20" s="148"/>
      <c r="C20" s="92">
        <v>1698000</v>
      </c>
      <c r="D20" s="92">
        <v>1310000</v>
      </c>
      <c r="E20" s="92">
        <v>75000</v>
      </c>
      <c r="F20" s="92"/>
      <c r="G20" s="92">
        <v>1160000</v>
      </c>
      <c r="H20" s="92">
        <v>75000</v>
      </c>
      <c r="I20" s="92"/>
      <c r="J20" s="92">
        <v>0</v>
      </c>
      <c r="K20" s="92"/>
      <c r="L20" s="92"/>
      <c r="M20" s="92"/>
      <c r="N20" s="92"/>
      <c r="O20" s="92"/>
      <c r="P20" s="92"/>
    </row>
    <row r="21" spans="1:16" s="138" customFormat="1" ht="28.5" customHeight="1" thickBot="1">
      <c r="A21" s="301" t="s">
        <v>139</v>
      </c>
      <c r="B21" s="302"/>
      <c r="C21" s="150">
        <f>SUM(C10:C20)</f>
        <v>21000000</v>
      </c>
      <c r="D21" s="150">
        <f aca="true" t="shared" si="0" ref="D21:P21">SUM(D10:D20)</f>
        <v>19868937.44</v>
      </c>
      <c r="E21" s="150">
        <f>SUM(E10:E20)</f>
        <v>8848109.493</v>
      </c>
      <c r="F21" s="150">
        <f t="shared" si="0"/>
        <v>49950</v>
      </c>
      <c r="G21" s="150">
        <f>SUM(G10:G20)</f>
        <v>2733558.95</v>
      </c>
      <c r="H21" s="150">
        <f t="shared" si="0"/>
        <v>139500</v>
      </c>
      <c r="I21" s="150">
        <f t="shared" si="0"/>
        <v>40000</v>
      </c>
      <c r="J21" s="150">
        <f t="shared" si="0"/>
        <v>992313</v>
      </c>
      <c r="K21" s="150">
        <f t="shared" si="0"/>
        <v>0</v>
      </c>
      <c r="L21" s="150">
        <f t="shared" si="0"/>
        <v>20140</v>
      </c>
      <c r="M21" s="150">
        <f t="shared" si="0"/>
        <v>0</v>
      </c>
      <c r="N21" s="150">
        <f t="shared" si="0"/>
        <v>850</v>
      </c>
      <c r="O21" s="150">
        <f t="shared" si="0"/>
        <v>0</v>
      </c>
      <c r="P21" s="150">
        <f t="shared" si="0"/>
        <v>7044516</v>
      </c>
    </row>
    <row r="22" spans="1:16" s="31" customFormat="1" ht="19.5" customHeight="1" thickTop="1">
      <c r="A22" s="84" t="s">
        <v>140</v>
      </c>
      <c r="B22" s="85"/>
      <c r="C22" s="89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</row>
    <row r="23" spans="1:16" s="31" customFormat="1" ht="19.5" customHeight="1">
      <c r="A23" s="86" t="s">
        <v>141</v>
      </c>
      <c r="B23" s="55"/>
      <c r="C23" s="90">
        <v>165000</v>
      </c>
      <c r="D23" s="92">
        <v>131265.28</v>
      </c>
      <c r="E23" s="92">
        <v>131265.28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s="31" customFormat="1" ht="19.5" customHeight="1">
      <c r="A24" s="54" t="s">
        <v>142</v>
      </c>
      <c r="B24" s="55"/>
      <c r="C24" s="90">
        <v>72500</v>
      </c>
      <c r="D24" s="92">
        <v>5527.2</v>
      </c>
      <c r="E24" s="92">
        <v>5527.2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s="31" customFormat="1" ht="19.5" customHeight="1">
      <c r="A25" s="54" t="s">
        <v>214</v>
      </c>
      <c r="B25" s="55"/>
      <c r="C25" s="90">
        <v>175000</v>
      </c>
      <c r="D25" s="92">
        <v>190115.81</v>
      </c>
      <c r="E25" s="92">
        <v>190115.81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6" s="31" customFormat="1" ht="19.5" customHeight="1">
      <c r="A26" s="54" t="s">
        <v>143</v>
      </c>
      <c r="B26" s="55"/>
      <c r="C26" s="90">
        <v>0</v>
      </c>
      <c r="D26" s="92">
        <v>0</v>
      </c>
      <c r="E26" s="92">
        <v>0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6" s="31" customFormat="1" ht="19.5" customHeight="1">
      <c r="A27" s="54" t="s">
        <v>144</v>
      </c>
      <c r="B27" s="55"/>
      <c r="C27" s="90">
        <v>130000</v>
      </c>
      <c r="D27" s="92">
        <v>41300</v>
      </c>
      <c r="E27" s="92">
        <v>41300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s="31" customFormat="1" ht="19.5" customHeight="1">
      <c r="A28" s="54" t="s">
        <v>145</v>
      </c>
      <c r="B28" s="55"/>
      <c r="C28" s="90"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8" s="31" customFormat="1" ht="19.5" customHeight="1">
      <c r="A29" s="54" t="s">
        <v>146</v>
      </c>
      <c r="B29" s="55"/>
      <c r="C29" s="90">
        <v>14057500</v>
      </c>
      <c r="D29" s="92">
        <f>SUM(E29:P29)</f>
        <v>14220215.54</v>
      </c>
      <c r="E29" s="92">
        <f>8945637.54+18000</f>
        <v>8963637.54</v>
      </c>
      <c r="F29" s="92">
        <v>0</v>
      </c>
      <c r="G29" s="92">
        <v>2163620</v>
      </c>
      <c r="H29" s="92">
        <v>270000</v>
      </c>
      <c r="I29" s="92">
        <v>0</v>
      </c>
      <c r="J29" s="92">
        <v>1272320</v>
      </c>
      <c r="K29" s="92">
        <v>340522</v>
      </c>
      <c r="L29" s="92">
        <v>440000</v>
      </c>
      <c r="M29" s="92">
        <v>0</v>
      </c>
      <c r="N29" s="92">
        <v>110000</v>
      </c>
      <c r="O29" s="92"/>
      <c r="P29" s="92">
        <v>660116</v>
      </c>
      <c r="R29" s="93"/>
    </row>
    <row r="30" spans="1:18" s="31" customFormat="1" ht="19.5" customHeight="1">
      <c r="A30" s="54" t="s">
        <v>147</v>
      </c>
      <c r="B30" s="55"/>
      <c r="C30" s="90">
        <v>6400000</v>
      </c>
      <c r="D30" s="92">
        <v>4851859</v>
      </c>
      <c r="E30" s="92">
        <v>218577</v>
      </c>
      <c r="F30" s="92">
        <v>320000</v>
      </c>
      <c r="G30" s="92">
        <v>1837282</v>
      </c>
      <c r="H30" s="92">
        <v>100000</v>
      </c>
      <c r="I30" s="92">
        <v>100000</v>
      </c>
      <c r="J30" s="92">
        <v>2200000</v>
      </c>
      <c r="K30" s="92">
        <v>0</v>
      </c>
      <c r="L30" s="92">
        <v>30000</v>
      </c>
      <c r="M30" s="92">
        <v>0</v>
      </c>
      <c r="N30" s="92">
        <v>10000</v>
      </c>
      <c r="O30" s="92">
        <v>0</v>
      </c>
      <c r="P30" s="92">
        <v>36000</v>
      </c>
      <c r="R30" s="93"/>
    </row>
    <row r="31" spans="1:18" s="31" customFormat="1" ht="19.5" customHeight="1">
      <c r="A31" s="54" t="s">
        <v>148</v>
      </c>
      <c r="B31" s="55"/>
      <c r="C31" s="90">
        <v>0</v>
      </c>
      <c r="D31" s="92">
        <v>6673600</v>
      </c>
      <c r="E31" s="92"/>
      <c r="F31" s="92"/>
      <c r="G31" s="92">
        <v>177000</v>
      </c>
      <c r="H31" s="92"/>
      <c r="I31" s="92">
        <v>40000</v>
      </c>
      <c r="J31" s="92">
        <v>0</v>
      </c>
      <c r="K31" s="92"/>
      <c r="L31" s="92"/>
      <c r="M31" s="92"/>
      <c r="N31" s="92"/>
      <c r="O31" s="92"/>
      <c r="P31" s="92">
        <v>6456600</v>
      </c>
      <c r="R31" s="93"/>
    </row>
    <row r="32" spans="1:16" s="31" customFormat="1" ht="19.5" customHeight="1">
      <c r="A32" s="54"/>
      <c r="B32" s="55"/>
      <c r="C32" s="90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1:18" s="31" customFormat="1" ht="31.5" customHeight="1" thickBot="1">
      <c r="A33" s="303" t="s">
        <v>149</v>
      </c>
      <c r="B33" s="304"/>
      <c r="C33" s="91">
        <f>SUM(C23:C32)</f>
        <v>21000000</v>
      </c>
      <c r="D33" s="150">
        <f>SUM(D23:D31)</f>
        <v>26113882.83</v>
      </c>
      <c r="E33" s="150">
        <f>SUM(E23:E32)</f>
        <v>9550422.829999998</v>
      </c>
      <c r="F33" s="150">
        <f aca="true" t="shared" si="1" ref="F33:P33">SUM(F23:F32)</f>
        <v>320000</v>
      </c>
      <c r="G33" s="150">
        <f t="shared" si="1"/>
        <v>4177902</v>
      </c>
      <c r="H33" s="150">
        <f t="shared" si="1"/>
        <v>370000</v>
      </c>
      <c r="I33" s="150">
        <f t="shared" si="1"/>
        <v>140000</v>
      </c>
      <c r="J33" s="150">
        <f t="shared" si="1"/>
        <v>3472320</v>
      </c>
      <c r="K33" s="150">
        <f t="shared" si="1"/>
        <v>340522</v>
      </c>
      <c r="L33" s="150">
        <f t="shared" si="1"/>
        <v>470000</v>
      </c>
      <c r="M33" s="150">
        <f t="shared" si="1"/>
        <v>0</v>
      </c>
      <c r="N33" s="150">
        <f t="shared" si="1"/>
        <v>120000</v>
      </c>
      <c r="O33" s="150">
        <f t="shared" si="1"/>
        <v>0</v>
      </c>
      <c r="P33" s="150">
        <f t="shared" si="1"/>
        <v>7152716</v>
      </c>
      <c r="R33" s="93"/>
    </row>
    <row r="34" spans="2:4" s="30" customFormat="1" ht="27" customHeight="1" thickBot="1" thickTop="1">
      <c r="B34" s="30" t="s">
        <v>247</v>
      </c>
      <c r="C34" s="174"/>
      <c r="D34" s="175">
        <f>SUM(D33-D21)</f>
        <v>6244945.389999997</v>
      </c>
    </row>
    <row r="35" ht="15.75" thickTop="1"/>
    <row r="36" spans="1:12" s="24" customFormat="1" ht="23.25">
      <c r="A36" s="102" t="s">
        <v>358</v>
      </c>
      <c r="C36" s="102"/>
      <c r="G36" s="102" t="s">
        <v>358</v>
      </c>
      <c r="L36" s="24" t="s">
        <v>358</v>
      </c>
    </row>
    <row r="37" spans="1:14" s="24" customFormat="1" ht="23.25">
      <c r="A37" s="225" t="s">
        <v>359</v>
      </c>
      <c r="B37" s="225"/>
      <c r="C37" s="225"/>
      <c r="D37" s="225"/>
      <c r="E37" s="225"/>
      <c r="F37" s="225"/>
      <c r="G37" s="225" t="s">
        <v>363</v>
      </c>
      <c r="H37" s="225"/>
      <c r="I37" s="225"/>
      <c r="L37" s="225" t="s">
        <v>361</v>
      </c>
      <c r="M37" s="225"/>
      <c r="N37" s="225"/>
    </row>
    <row r="38" spans="1:14" s="24" customFormat="1" ht="23.25">
      <c r="A38" s="225" t="s">
        <v>360</v>
      </c>
      <c r="B38" s="225"/>
      <c r="C38" s="225"/>
      <c r="D38" s="225"/>
      <c r="E38" s="225"/>
      <c r="F38" s="225"/>
      <c r="G38" s="225" t="s">
        <v>364</v>
      </c>
      <c r="H38" s="225"/>
      <c r="I38" s="225"/>
      <c r="L38" s="225" t="s">
        <v>362</v>
      </c>
      <c r="M38" s="225"/>
      <c r="N38" s="225"/>
    </row>
    <row r="65533" ht="15">
      <c r="C65533" t="s">
        <v>215</v>
      </c>
    </row>
  </sheetData>
  <sheetProtection/>
  <mergeCells count="24">
    <mergeCell ref="G37:I37"/>
    <mergeCell ref="G38:I38"/>
    <mergeCell ref="L38:N38"/>
    <mergeCell ref="L37:N37"/>
    <mergeCell ref="A37:B37"/>
    <mergeCell ref="C37:D37"/>
    <mergeCell ref="E37:F37"/>
    <mergeCell ref="A38:B38"/>
    <mergeCell ref="C38:D38"/>
    <mergeCell ref="E38:F38"/>
    <mergeCell ref="A21:B21"/>
    <mergeCell ref="A33:B33"/>
    <mergeCell ref="A5:B8"/>
    <mergeCell ref="C5:C6"/>
    <mergeCell ref="D5:D8"/>
    <mergeCell ref="E5:E6"/>
    <mergeCell ref="A1:P1"/>
    <mergeCell ref="A2:P2"/>
    <mergeCell ref="A3:P3"/>
    <mergeCell ref="G5:G8"/>
    <mergeCell ref="H5:H8"/>
    <mergeCell ref="I5:I6"/>
    <mergeCell ref="P5:P8"/>
    <mergeCell ref="I7:I8"/>
  </mergeCells>
  <printOptions/>
  <pageMargins left="0.63" right="0.15748031496062992" top="0.11811023622047245" bottom="0.16" header="0.11811023622047245" footer="0.15748031496062992"/>
  <pageSetup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65527"/>
  <sheetViews>
    <sheetView tabSelected="1" zoomScalePageLayoutView="0" workbookViewId="0" topLeftCell="B16">
      <selection activeCell="E31" sqref="E31"/>
    </sheetView>
  </sheetViews>
  <sheetFormatPr defaultColWidth="9.140625" defaultRowHeight="15"/>
  <cols>
    <col min="2" max="2" width="18.7109375" style="0" customWidth="1"/>
    <col min="3" max="3" width="12.140625" style="0" customWidth="1"/>
    <col min="4" max="4" width="11.7109375" style="0" customWidth="1"/>
    <col min="5" max="5" width="10.57421875" style="0" customWidth="1"/>
    <col min="6" max="6" width="10.28125" style="0" customWidth="1"/>
    <col min="7" max="7" width="10.140625" style="0" customWidth="1"/>
    <col min="8" max="8" width="10.00390625" style="0" customWidth="1"/>
    <col min="9" max="9" width="9.140625" style="0" customWidth="1"/>
    <col min="10" max="10" width="10.28125" style="0" customWidth="1"/>
    <col min="11" max="11" width="10.140625" style="0" customWidth="1"/>
    <col min="12" max="13" width="10.28125" style="0" customWidth="1"/>
    <col min="14" max="14" width="10.7109375" style="0" customWidth="1"/>
    <col min="15" max="15" width="10.140625" style="0" customWidth="1"/>
    <col min="17" max="17" width="9.28125" style="0" customWidth="1"/>
    <col min="18" max="18" width="10.8515625" style="0" customWidth="1"/>
    <col min="19" max="19" width="13.7109375" style="0" customWidth="1"/>
    <col min="20" max="20" width="11.140625" style="0" bestFit="1" customWidth="1"/>
  </cols>
  <sheetData>
    <row r="2" spans="1:18" ht="24.75" customHeight="1">
      <c r="A2" s="244" t="s">
        <v>193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ht="22.5" customHeight="1">
      <c r="A3" s="244" t="s">
        <v>415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28.5" customHeight="1">
      <c r="A4" s="244" t="s">
        <v>388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22.5" customHeight="1">
      <c r="A5" s="244" t="s">
        <v>417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ht="26.25">
      <c r="A6" s="244" t="s">
        <v>418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</row>
    <row r="8" spans="1:18" s="138" customFormat="1" ht="19.5" customHeight="1">
      <c r="A8" s="285" t="s">
        <v>101</v>
      </c>
      <c r="B8" s="286"/>
      <c r="C8" s="291" t="s">
        <v>134</v>
      </c>
      <c r="D8" s="315" t="s">
        <v>419</v>
      </c>
      <c r="E8" s="294" t="s">
        <v>135</v>
      </c>
      <c r="F8" s="294" t="s">
        <v>135</v>
      </c>
      <c r="G8" s="135" t="s">
        <v>108</v>
      </c>
      <c r="H8" s="291" t="s">
        <v>111</v>
      </c>
      <c r="I8" s="291" t="s">
        <v>77</v>
      </c>
      <c r="J8" s="291" t="s">
        <v>132</v>
      </c>
      <c r="K8" s="192" t="s">
        <v>113</v>
      </c>
      <c r="L8" s="192" t="s">
        <v>115</v>
      </c>
      <c r="M8" s="192" t="s">
        <v>136</v>
      </c>
      <c r="N8" s="192"/>
      <c r="O8" s="137"/>
      <c r="P8" s="135"/>
      <c r="Q8" s="291" t="s">
        <v>52</v>
      </c>
      <c r="R8" s="291" t="s">
        <v>134</v>
      </c>
    </row>
    <row r="9" spans="1:18" s="138" customFormat="1" ht="19.5" customHeight="1">
      <c r="A9" s="287"/>
      <c r="B9" s="288"/>
      <c r="C9" s="292"/>
      <c r="D9" s="316"/>
      <c r="E9" s="295"/>
      <c r="F9" s="295"/>
      <c r="G9" s="193" t="s">
        <v>109</v>
      </c>
      <c r="H9" s="292"/>
      <c r="I9" s="292"/>
      <c r="J9" s="292"/>
      <c r="K9" s="193" t="s">
        <v>121</v>
      </c>
      <c r="L9" s="193" t="s">
        <v>109</v>
      </c>
      <c r="M9" s="193" t="s">
        <v>120</v>
      </c>
      <c r="N9" s="193" t="s">
        <v>122</v>
      </c>
      <c r="O9" s="193" t="s">
        <v>118</v>
      </c>
      <c r="P9" s="193" t="s">
        <v>118</v>
      </c>
      <c r="Q9" s="292"/>
      <c r="R9" s="292"/>
    </row>
    <row r="10" spans="1:18" s="138" customFormat="1" ht="19.5" customHeight="1">
      <c r="A10" s="287"/>
      <c r="B10" s="288"/>
      <c r="C10" s="193" t="s">
        <v>118</v>
      </c>
      <c r="D10" s="316"/>
      <c r="E10" s="197" t="s">
        <v>107</v>
      </c>
      <c r="F10" s="197" t="s">
        <v>389</v>
      </c>
      <c r="G10" s="193" t="s">
        <v>110</v>
      </c>
      <c r="H10" s="292"/>
      <c r="I10" s="292"/>
      <c r="J10" s="292" t="s">
        <v>112</v>
      </c>
      <c r="K10" s="193" t="s">
        <v>114</v>
      </c>
      <c r="L10" s="193" t="s">
        <v>116</v>
      </c>
      <c r="M10" s="193" t="s">
        <v>121</v>
      </c>
      <c r="N10" s="193" t="s">
        <v>98</v>
      </c>
      <c r="O10" s="193" t="s">
        <v>137</v>
      </c>
      <c r="P10" s="193" t="s">
        <v>138</v>
      </c>
      <c r="Q10" s="292"/>
      <c r="R10" s="206" t="s">
        <v>118</v>
      </c>
    </row>
    <row r="11" spans="1:18" s="138" customFormat="1" ht="19.5" customHeight="1">
      <c r="A11" s="289"/>
      <c r="B11" s="290"/>
      <c r="C11" s="207" t="s">
        <v>416</v>
      </c>
      <c r="D11" s="317"/>
      <c r="E11" s="196"/>
      <c r="F11" s="142"/>
      <c r="G11" s="141"/>
      <c r="H11" s="293"/>
      <c r="I11" s="293"/>
      <c r="J11" s="293"/>
      <c r="K11" s="194"/>
      <c r="L11" s="194" t="s">
        <v>117</v>
      </c>
      <c r="M11" s="194" t="s">
        <v>97</v>
      </c>
      <c r="N11" s="194"/>
      <c r="O11" s="194"/>
      <c r="P11" s="141"/>
      <c r="Q11" s="293"/>
      <c r="R11" s="207" t="s">
        <v>46</v>
      </c>
    </row>
    <row r="12" spans="1:18" s="138" customFormat="1" ht="19.5" customHeight="1">
      <c r="A12" s="144" t="s">
        <v>390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s="138" customFormat="1" ht="19.5" customHeight="1">
      <c r="A13" s="147" t="s">
        <v>382</v>
      </c>
      <c r="B13" s="148"/>
      <c r="C13" s="92">
        <v>696116</v>
      </c>
      <c r="D13" s="92">
        <v>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>
        <v>696116</v>
      </c>
    </row>
    <row r="14" spans="1:18" s="138" customFormat="1" ht="19.5" customHeight="1">
      <c r="A14" s="149" t="s">
        <v>56</v>
      </c>
      <c r="B14" s="148"/>
      <c r="C14" s="92">
        <v>2571120</v>
      </c>
      <c r="D14" s="92">
        <f>SUM(E14:Q14)</f>
        <v>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>
        <v>2571120</v>
      </c>
    </row>
    <row r="15" spans="1:18" s="138" customFormat="1" ht="19.5" customHeight="1">
      <c r="A15" s="149" t="s">
        <v>383</v>
      </c>
      <c r="B15" s="148"/>
      <c r="C15" s="92">
        <v>6784378</v>
      </c>
      <c r="D15" s="92">
        <f>SUM(E15:Q15)</f>
        <v>304038</v>
      </c>
      <c r="E15" s="92">
        <f>223958+31500+12600+12600</f>
        <v>280658</v>
      </c>
      <c r="F15" s="92">
        <f>4760</f>
        <v>4760</v>
      </c>
      <c r="G15" s="92"/>
      <c r="H15" s="92"/>
      <c r="I15" s="92"/>
      <c r="J15" s="92"/>
      <c r="K15" s="92">
        <v>18620</v>
      </c>
      <c r="L15" s="92"/>
      <c r="M15" s="92"/>
      <c r="N15" s="92"/>
      <c r="O15" s="92"/>
      <c r="P15" s="92"/>
      <c r="Q15" s="92"/>
      <c r="R15" s="92">
        <f>6784378+304038</f>
        <v>7088416</v>
      </c>
    </row>
    <row r="16" spans="1:18" s="138" customFormat="1" ht="19.5" customHeight="1">
      <c r="A16" s="149" t="s">
        <v>58</v>
      </c>
      <c r="B16" s="148"/>
      <c r="C16" s="92">
        <v>1044760</v>
      </c>
      <c r="D16" s="92">
        <f aca="true" t="shared" si="0" ref="D16:D25">SUM(E16:Q16)</f>
        <v>91358</v>
      </c>
      <c r="E16" s="92">
        <v>49478</v>
      </c>
      <c r="F16" s="92">
        <f>30000+11880</f>
        <v>41880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>
        <f>1044760+91358</f>
        <v>1136118</v>
      </c>
    </row>
    <row r="17" spans="1:18" s="138" customFormat="1" ht="19.5" customHeight="1">
      <c r="A17" s="149" t="s">
        <v>59</v>
      </c>
      <c r="B17" s="148"/>
      <c r="C17" s="92">
        <v>3718604</v>
      </c>
      <c r="D17" s="92">
        <f t="shared" si="0"/>
        <v>364000</v>
      </c>
      <c r="E17" s="92">
        <f>20000+100000</f>
        <v>120000</v>
      </c>
      <c r="F17" s="92"/>
      <c r="G17" s="92"/>
      <c r="H17" s="92">
        <v>224000</v>
      </c>
      <c r="I17" s="92">
        <v>20000</v>
      </c>
      <c r="J17" s="92"/>
      <c r="K17" s="92"/>
      <c r="L17" s="92"/>
      <c r="M17" s="92"/>
      <c r="N17" s="92"/>
      <c r="O17" s="92"/>
      <c r="P17" s="92"/>
      <c r="Q17" s="92"/>
      <c r="R17" s="92">
        <f>3718604+364000-680396</f>
        <v>3402208</v>
      </c>
    </row>
    <row r="18" spans="1:18" s="138" customFormat="1" ht="19.5" customHeight="1">
      <c r="A18" s="149"/>
      <c r="B18" s="148"/>
      <c r="C18" s="92"/>
      <c r="D18" s="92">
        <f t="shared" si="0"/>
        <v>-680396</v>
      </c>
      <c r="E18" s="92">
        <v>-425658</v>
      </c>
      <c r="F18" s="92">
        <v>-85260</v>
      </c>
      <c r="G18" s="92">
        <v>-90000</v>
      </c>
      <c r="H18" s="92"/>
      <c r="I18" s="92"/>
      <c r="J18" s="92"/>
      <c r="K18" s="92">
        <v>-30000</v>
      </c>
      <c r="L18" s="92">
        <v>-49478</v>
      </c>
      <c r="M18" s="92"/>
      <c r="N18" s="92"/>
      <c r="O18" s="92"/>
      <c r="P18" s="92"/>
      <c r="Q18" s="92"/>
      <c r="R18" s="92"/>
    </row>
    <row r="19" spans="1:18" s="138" customFormat="1" ht="19.5" customHeight="1">
      <c r="A19" s="149" t="s">
        <v>384</v>
      </c>
      <c r="B19" s="148"/>
      <c r="C19" s="92">
        <v>1453622</v>
      </c>
      <c r="D19" s="92">
        <f t="shared" si="0"/>
        <v>50000</v>
      </c>
      <c r="E19" s="92"/>
      <c r="F19" s="92">
        <v>20000</v>
      </c>
      <c r="G19" s="92"/>
      <c r="H19" s="92"/>
      <c r="I19" s="92"/>
      <c r="J19" s="92"/>
      <c r="K19" s="92">
        <v>30000</v>
      </c>
      <c r="L19" s="92"/>
      <c r="M19" s="92"/>
      <c r="N19" s="92"/>
      <c r="O19" s="92"/>
      <c r="P19" s="92"/>
      <c r="Q19" s="92"/>
      <c r="R19" s="92">
        <f>1453622+50000-224000</f>
        <v>1279622</v>
      </c>
    </row>
    <row r="20" spans="1:18" s="138" customFormat="1" ht="19.5" customHeight="1">
      <c r="A20" s="149"/>
      <c r="B20" s="148"/>
      <c r="C20" s="92"/>
      <c r="D20" s="92">
        <f t="shared" si="0"/>
        <v>-224000</v>
      </c>
      <c r="E20" s="92"/>
      <c r="F20" s="92"/>
      <c r="G20" s="92"/>
      <c r="H20" s="92">
        <v>-224000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s="138" customFormat="1" ht="19.5" customHeight="1">
      <c r="A21" s="149" t="s">
        <v>61</v>
      </c>
      <c r="B21" s="148"/>
      <c r="C21" s="92">
        <f>219000+90000</f>
        <v>309000</v>
      </c>
      <c r="D21" s="92">
        <f t="shared" si="0"/>
        <v>90000</v>
      </c>
      <c r="E21" s="92">
        <v>90000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>
        <f>309000+90000</f>
        <v>399000</v>
      </c>
    </row>
    <row r="22" spans="1:18" s="138" customFormat="1" ht="19.5" customHeight="1">
      <c r="A22" s="149" t="s">
        <v>62</v>
      </c>
      <c r="B22" s="148"/>
      <c r="C22" s="92">
        <v>359400</v>
      </c>
      <c r="D22" s="92">
        <f t="shared" si="0"/>
        <v>0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>
        <v>359400</v>
      </c>
    </row>
    <row r="23" spans="1:18" s="138" customFormat="1" ht="19.5" customHeight="1">
      <c r="A23" s="149" t="s">
        <v>385</v>
      </c>
      <c r="B23" s="148"/>
      <c r="C23" s="92">
        <v>2350000</v>
      </c>
      <c r="D23" s="92">
        <f t="shared" si="0"/>
        <v>0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>
        <v>2350000</v>
      </c>
    </row>
    <row r="24" spans="1:18" s="138" customFormat="1" ht="19.5" customHeight="1">
      <c r="A24" s="149" t="s">
        <v>64</v>
      </c>
      <c r="B24" s="148"/>
      <c r="C24" s="92">
        <v>20000</v>
      </c>
      <c r="D24" s="92">
        <f t="shared" si="0"/>
        <v>0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>
        <v>20000</v>
      </c>
    </row>
    <row r="25" spans="1:18" s="138" customFormat="1" ht="19.5" customHeight="1">
      <c r="A25" s="149" t="s">
        <v>65</v>
      </c>
      <c r="B25" s="148"/>
      <c r="C25" s="92">
        <f>1688000+5000</f>
        <v>1693000</v>
      </c>
      <c r="D25" s="92">
        <f t="shared" si="0"/>
        <v>5000</v>
      </c>
      <c r="E25" s="92">
        <v>5000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>
        <f>1693000+5000</f>
        <v>1698000</v>
      </c>
    </row>
    <row r="26" spans="1:18" s="138" customFormat="1" ht="28.5" customHeight="1" thickBot="1">
      <c r="A26" s="301" t="s">
        <v>139</v>
      </c>
      <c r="B26" s="302"/>
      <c r="C26" s="150">
        <f>SUM(C13:C25)</f>
        <v>21000000</v>
      </c>
      <c r="D26" s="150">
        <f>SUM(D13:D25)</f>
        <v>0</v>
      </c>
      <c r="E26" s="150">
        <f aca="true" t="shared" si="1" ref="E26:K26">SUM(E13:E25)</f>
        <v>119478</v>
      </c>
      <c r="F26" s="150">
        <f t="shared" si="1"/>
        <v>-18620</v>
      </c>
      <c r="G26" s="150">
        <f t="shared" si="1"/>
        <v>-90000</v>
      </c>
      <c r="H26" s="150">
        <f t="shared" si="1"/>
        <v>0</v>
      </c>
      <c r="I26" s="150">
        <f t="shared" si="1"/>
        <v>20000</v>
      </c>
      <c r="J26" s="150">
        <f t="shared" si="1"/>
        <v>0</v>
      </c>
      <c r="K26" s="150">
        <f t="shared" si="1"/>
        <v>18620</v>
      </c>
      <c r="L26" s="150">
        <f>SUM(L13:L25)</f>
        <v>-49478</v>
      </c>
      <c r="M26" s="150">
        <f>SUM(M13:M25)</f>
        <v>0</v>
      </c>
      <c r="N26" s="150">
        <f>SUM(N13:N25)</f>
        <v>0</v>
      </c>
      <c r="O26" s="150">
        <f>SUM(O13:O25)</f>
        <v>0</v>
      </c>
      <c r="P26" s="150">
        <f>SUM(P13:P25)</f>
        <v>0</v>
      </c>
      <c r="Q26" s="150"/>
      <c r="R26" s="150">
        <f>SUM(R13:R25)</f>
        <v>21000000</v>
      </c>
    </row>
    <row r="27" spans="1:18" s="138" customFormat="1" ht="28.5" customHeight="1" thickTop="1">
      <c r="A27" s="313"/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</row>
    <row r="28" spans="1:18" s="138" customFormat="1" ht="28.5" customHeight="1">
      <c r="A28" s="313"/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</row>
    <row r="30" spans="1:13" s="24" customFormat="1" ht="23.25">
      <c r="A30" s="102" t="s">
        <v>358</v>
      </c>
      <c r="C30" s="102"/>
      <c r="H30" s="102" t="s">
        <v>358</v>
      </c>
      <c r="M30" s="24" t="s">
        <v>358</v>
      </c>
    </row>
    <row r="31" spans="1:17" s="24" customFormat="1" ht="23.25">
      <c r="A31" s="225" t="s">
        <v>359</v>
      </c>
      <c r="B31" s="225"/>
      <c r="C31" s="225"/>
      <c r="D31" s="225"/>
      <c r="E31" s="195"/>
      <c r="F31" s="225"/>
      <c r="G31" s="225"/>
      <c r="H31" s="225" t="s">
        <v>363</v>
      </c>
      <c r="I31" s="225"/>
      <c r="J31" s="225"/>
      <c r="M31" s="225" t="s">
        <v>361</v>
      </c>
      <c r="N31" s="225"/>
      <c r="O31" s="225"/>
      <c r="P31" s="225"/>
      <c r="Q31" s="205"/>
    </row>
    <row r="32" spans="1:17" s="24" customFormat="1" ht="23.25">
      <c r="A32" s="225" t="s">
        <v>360</v>
      </c>
      <c r="B32" s="225"/>
      <c r="C32" s="225"/>
      <c r="D32" s="225"/>
      <c r="E32" s="195"/>
      <c r="F32" s="225"/>
      <c r="G32" s="225"/>
      <c r="H32" s="225" t="s">
        <v>364</v>
      </c>
      <c r="I32" s="225"/>
      <c r="J32" s="225"/>
      <c r="M32" s="225" t="s">
        <v>362</v>
      </c>
      <c r="N32" s="225"/>
      <c r="O32" s="225"/>
      <c r="P32" s="225"/>
      <c r="Q32" s="205"/>
    </row>
    <row r="65527" ht="15">
      <c r="C65527" t="s">
        <v>215</v>
      </c>
    </row>
  </sheetData>
  <sheetProtection/>
  <mergeCells count="27">
    <mergeCell ref="M31:P31"/>
    <mergeCell ref="A2:R2"/>
    <mergeCell ref="A3:R3"/>
    <mergeCell ref="A6:R6"/>
    <mergeCell ref="A8:B11"/>
    <mergeCell ref="C8:C9"/>
    <mergeCell ref="Q8:Q11"/>
    <mergeCell ref="R8:R9"/>
    <mergeCell ref="A4:R4"/>
    <mergeCell ref="A5:R5"/>
    <mergeCell ref="J8:J9"/>
    <mergeCell ref="A32:B32"/>
    <mergeCell ref="C32:D32"/>
    <mergeCell ref="F32:G32"/>
    <mergeCell ref="H32:J32"/>
    <mergeCell ref="E8:E9"/>
    <mergeCell ref="C31:D31"/>
    <mergeCell ref="F31:G31"/>
    <mergeCell ref="H31:J31"/>
    <mergeCell ref="M32:P32"/>
    <mergeCell ref="J10:J11"/>
    <mergeCell ref="A26:B26"/>
    <mergeCell ref="A31:B31"/>
    <mergeCell ref="D8:D11"/>
    <mergeCell ref="F8:F9"/>
    <mergeCell ref="H8:H11"/>
    <mergeCell ref="I8:I11"/>
  </mergeCells>
  <printOptions/>
  <pageMargins left="0.15748031496062992" right="0.15748031496062992" top="0.15748031496062992" bottom="0.1968503937007874" header="0.1968503937007874" footer="0.1968503937007874"/>
  <pageSetup orientation="landscape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85">
      <selection activeCell="B112" sqref="B112"/>
    </sheetView>
  </sheetViews>
  <sheetFormatPr defaultColWidth="9.140625" defaultRowHeight="15"/>
  <cols>
    <col min="1" max="1" width="8.28125" style="133" customWidth="1"/>
    <col min="2" max="2" width="30.421875" style="24" customWidth="1"/>
    <col min="3" max="3" width="13.7109375" style="69" customWidth="1"/>
    <col min="4" max="4" width="12.7109375" style="69" customWidth="1"/>
    <col min="5" max="5" width="11.8515625" style="69" customWidth="1"/>
    <col min="6" max="6" width="13.8515625" style="69" customWidth="1"/>
    <col min="7" max="7" width="12.421875" style="24" customWidth="1"/>
    <col min="8" max="15" width="17.421875" style="24" customWidth="1"/>
    <col min="16" max="16384" width="9.140625" style="24" customWidth="1"/>
  </cols>
  <sheetData>
    <row r="1" spans="1:7" ht="23.25">
      <c r="A1" s="225" t="s">
        <v>257</v>
      </c>
      <c r="B1" s="225"/>
      <c r="C1" s="225"/>
      <c r="D1" s="225"/>
      <c r="E1" s="225"/>
      <c r="F1" s="225"/>
      <c r="G1" s="225"/>
    </row>
    <row r="2" spans="1:7" ht="23.25">
      <c r="A2" s="225" t="s">
        <v>258</v>
      </c>
      <c r="B2" s="225"/>
      <c r="C2" s="225"/>
      <c r="D2" s="225"/>
      <c r="E2" s="225"/>
      <c r="F2" s="225"/>
      <c r="G2" s="225"/>
    </row>
    <row r="3" spans="1:7" ht="23.25">
      <c r="A3" s="225" t="s">
        <v>394</v>
      </c>
      <c r="B3" s="225"/>
      <c r="C3" s="225"/>
      <c r="D3" s="225"/>
      <c r="E3" s="225"/>
      <c r="F3" s="225"/>
      <c r="G3" s="225"/>
    </row>
    <row r="4" spans="1:7" ht="23.25">
      <c r="A4" s="102" t="s">
        <v>348</v>
      </c>
      <c r="G4" s="24" t="s">
        <v>341</v>
      </c>
    </row>
    <row r="5" spans="1:7" ht="33" customHeight="1">
      <c r="A5" s="119" t="s">
        <v>259</v>
      </c>
      <c r="B5" s="119" t="s">
        <v>101</v>
      </c>
      <c r="C5" s="120" t="s">
        <v>329</v>
      </c>
      <c r="D5" s="120" t="s">
        <v>328</v>
      </c>
      <c r="E5" s="120" t="s">
        <v>334</v>
      </c>
      <c r="F5" s="120" t="s">
        <v>260</v>
      </c>
      <c r="G5" s="119" t="s">
        <v>2</v>
      </c>
    </row>
    <row r="6" spans="1:7" ht="23.25">
      <c r="A6" s="59"/>
      <c r="B6" s="59" t="s">
        <v>180</v>
      </c>
      <c r="C6" s="34"/>
      <c r="D6" s="34"/>
      <c r="E6" s="34"/>
      <c r="F6" s="34"/>
      <c r="G6" s="32"/>
    </row>
    <row r="7" spans="1:7" ht="23.25">
      <c r="A7" s="59">
        <v>1</v>
      </c>
      <c r="B7" s="32" t="s">
        <v>261</v>
      </c>
      <c r="C7" s="34">
        <v>2470000</v>
      </c>
      <c r="D7" s="34"/>
      <c r="E7" s="34"/>
      <c r="F7" s="34">
        <v>2470000</v>
      </c>
      <c r="G7" s="32"/>
    </row>
    <row r="8" spans="1:7" ht="23.25">
      <c r="A8" s="59">
        <v>2</v>
      </c>
      <c r="B8" s="32" t="s">
        <v>176</v>
      </c>
      <c r="C8" s="34">
        <v>137540</v>
      </c>
      <c r="D8" s="34"/>
      <c r="E8" s="34"/>
      <c r="F8" s="34">
        <v>137540</v>
      </c>
      <c r="G8" s="32"/>
    </row>
    <row r="9" spans="1:7" ht="23.25">
      <c r="A9" s="59">
        <v>3</v>
      </c>
      <c r="B9" s="32" t="s">
        <v>177</v>
      </c>
      <c r="C9" s="34">
        <v>50376.8</v>
      </c>
      <c r="D9" s="34"/>
      <c r="E9" s="34"/>
      <c r="F9" s="34">
        <v>50376.8</v>
      </c>
      <c r="G9" s="32"/>
    </row>
    <row r="10" spans="1:7" ht="23.25">
      <c r="A10" s="59">
        <v>4</v>
      </c>
      <c r="B10" s="32" t="s">
        <v>178</v>
      </c>
      <c r="C10" s="34">
        <v>70000</v>
      </c>
      <c r="D10" s="34"/>
      <c r="E10" s="34"/>
      <c r="F10" s="34">
        <v>70000</v>
      </c>
      <c r="G10" s="32"/>
    </row>
    <row r="11" spans="1:7" ht="23.25">
      <c r="A11" s="59">
        <v>5</v>
      </c>
      <c r="B11" s="32" t="s">
        <v>262</v>
      </c>
      <c r="C11" s="34">
        <v>21852</v>
      </c>
      <c r="D11" s="34"/>
      <c r="E11" s="34"/>
      <c r="F11" s="34">
        <v>21852</v>
      </c>
      <c r="G11" s="32"/>
    </row>
    <row r="12" spans="1:7" ht="23.25">
      <c r="A12" s="59"/>
      <c r="B12" s="121" t="s">
        <v>330</v>
      </c>
      <c r="C12" s="49">
        <f>SUM(C7:C11)</f>
        <v>2749768.8</v>
      </c>
      <c r="D12" s="49"/>
      <c r="E12" s="49"/>
      <c r="F12" s="49">
        <f>SUM(F7:F11)</f>
        <v>2749768.8</v>
      </c>
      <c r="G12" s="32"/>
    </row>
    <row r="13" spans="1:7" ht="23.25">
      <c r="A13" s="59"/>
      <c r="B13" s="59" t="s">
        <v>263</v>
      </c>
      <c r="C13" s="34"/>
      <c r="D13" s="34"/>
      <c r="E13" s="34"/>
      <c r="F13" s="34"/>
      <c r="G13" s="32"/>
    </row>
    <row r="14" spans="1:7" ht="23.25">
      <c r="A14" s="59"/>
      <c r="B14" s="100" t="s">
        <v>181</v>
      </c>
      <c r="C14" s="34"/>
      <c r="D14" s="34"/>
      <c r="E14" s="34"/>
      <c r="F14" s="34"/>
      <c r="G14" s="32"/>
    </row>
    <row r="15" spans="1:7" ht="23.25">
      <c r="A15" s="59">
        <v>1</v>
      </c>
      <c r="B15" s="32" t="s">
        <v>264</v>
      </c>
      <c r="C15" s="34">
        <v>236550</v>
      </c>
      <c r="D15" s="34"/>
      <c r="E15" s="34"/>
      <c r="F15" s="34">
        <f>SUM(C15+D15)</f>
        <v>236550</v>
      </c>
      <c r="G15" s="32"/>
    </row>
    <row r="16" spans="1:7" ht="23.25">
      <c r="A16" s="59">
        <v>2</v>
      </c>
      <c r="B16" s="32" t="s">
        <v>265</v>
      </c>
      <c r="C16" s="34">
        <v>44990</v>
      </c>
      <c r="D16" s="34"/>
      <c r="E16" s="34"/>
      <c r="F16" s="34">
        <f aca="true" t="shared" si="0" ref="F16:F44">SUM(C16+D16)</f>
        <v>44990</v>
      </c>
      <c r="G16" s="32"/>
    </row>
    <row r="17" spans="1:7" ht="23.25">
      <c r="A17" s="59">
        <v>3</v>
      </c>
      <c r="B17" s="32" t="s">
        <v>266</v>
      </c>
      <c r="C17" s="34">
        <v>233800</v>
      </c>
      <c r="D17" s="34">
        <v>38630</v>
      </c>
      <c r="E17" s="34"/>
      <c r="F17" s="34">
        <f t="shared" si="0"/>
        <v>272430</v>
      </c>
      <c r="G17" s="32"/>
    </row>
    <row r="18" spans="1:7" ht="23.25">
      <c r="A18" s="59">
        <v>4</v>
      </c>
      <c r="B18" s="32" t="s">
        <v>267</v>
      </c>
      <c r="C18" s="34">
        <v>100180</v>
      </c>
      <c r="D18" s="34"/>
      <c r="E18" s="34"/>
      <c r="F18" s="34">
        <f t="shared" si="0"/>
        <v>100180</v>
      </c>
      <c r="G18" s="32"/>
    </row>
    <row r="19" spans="1:7" ht="23.25">
      <c r="A19" s="59">
        <v>5</v>
      </c>
      <c r="B19" s="32" t="s">
        <v>268</v>
      </c>
      <c r="C19" s="34">
        <v>12000</v>
      </c>
      <c r="D19" s="34"/>
      <c r="E19" s="34"/>
      <c r="F19" s="34">
        <f t="shared" si="0"/>
        <v>12000</v>
      </c>
      <c r="G19" s="32"/>
    </row>
    <row r="20" spans="1:7" ht="23.25">
      <c r="A20" s="59">
        <v>6</v>
      </c>
      <c r="B20" s="32" t="s">
        <v>269</v>
      </c>
      <c r="C20" s="34">
        <v>3500</v>
      </c>
      <c r="D20" s="34"/>
      <c r="E20" s="34"/>
      <c r="F20" s="34">
        <f t="shared" si="0"/>
        <v>3500</v>
      </c>
      <c r="G20" s="32"/>
    </row>
    <row r="21" spans="1:7" ht="23.25">
      <c r="A21" s="59">
        <v>7</v>
      </c>
      <c r="B21" s="32" t="s">
        <v>270</v>
      </c>
      <c r="C21" s="34">
        <v>9000</v>
      </c>
      <c r="D21" s="34"/>
      <c r="E21" s="34"/>
      <c r="F21" s="34">
        <f t="shared" si="0"/>
        <v>9000</v>
      </c>
      <c r="G21" s="32"/>
    </row>
    <row r="22" spans="1:7" ht="23.25">
      <c r="A22" s="59">
        <v>8</v>
      </c>
      <c r="B22" s="32" t="s">
        <v>271</v>
      </c>
      <c r="C22" s="34">
        <v>212500</v>
      </c>
      <c r="D22" s="34"/>
      <c r="E22" s="34"/>
      <c r="F22" s="34">
        <f t="shared" si="0"/>
        <v>212500</v>
      </c>
      <c r="G22" s="32"/>
    </row>
    <row r="23" spans="1:7" ht="23.25">
      <c r="A23" s="59">
        <v>9</v>
      </c>
      <c r="B23" s="32" t="s">
        <v>272</v>
      </c>
      <c r="C23" s="34">
        <v>27300</v>
      </c>
      <c r="D23" s="34"/>
      <c r="E23" s="34"/>
      <c r="F23" s="34">
        <f t="shared" si="0"/>
        <v>27300</v>
      </c>
      <c r="G23" s="32"/>
    </row>
    <row r="24" spans="1:7" ht="23.25">
      <c r="A24" s="59">
        <v>10</v>
      </c>
      <c r="B24" s="32" t="s">
        <v>273</v>
      </c>
      <c r="C24" s="34">
        <v>516700</v>
      </c>
      <c r="D24" s="34"/>
      <c r="E24" s="34"/>
      <c r="F24" s="34">
        <f t="shared" si="0"/>
        <v>516700</v>
      </c>
      <c r="G24" s="32"/>
    </row>
    <row r="25" spans="1:7" ht="23.25">
      <c r="A25" s="59">
        <v>11</v>
      </c>
      <c r="B25" s="32" t="s">
        <v>274</v>
      </c>
      <c r="C25" s="34">
        <v>7390</v>
      </c>
      <c r="D25" s="34"/>
      <c r="E25" s="34"/>
      <c r="F25" s="34">
        <f t="shared" si="0"/>
        <v>7390</v>
      </c>
      <c r="G25" s="32"/>
    </row>
    <row r="26" spans="1:7" ht="23.25">
      <c r="A26" s="59">
        <v>12</v>
      </c>
      <c r="B26" s="32" t="s">
        <v>275</v>
      </c>
      <c r="C26" s="34">
        <v>17100</v>
      </c>
      <c r="D26" s="34"/>
      <c r="E26" s="34"/>
      <c r="F26" s="34">
        <f t="shared" si="0"/>
        <v>17100</v>
      </c>
      <c r="G26" s="32"/>
    </row>
    <row r="27" spans="1:7" ht="23.25">
      <c r="A27" s="59">
        <v>13</v>
      </c>
      <c r="B27" s="32" t="s">
        <v>276</v>
      </c>
      <c r="C27" s="34">
        <v>44508.2</v>
      </c>
      <c r="D27" s="34"/>
      <c r="E27" s="34"/>
      <c r="F27" s="34">
        <f t="shared" si="0"/>
        <v>44508.2</v>
      </c>
      <c r="G27" s="32"/>
    </row>
    <row r="28" spans="1:7" ht="23.25">
      <c r="A28" s="59">
        <v>14</v>
      </c>
      <c r="B28" s="32" t="s">
        <v>277</v>
      </c>
      <c r="C28" s="34">
        <v>50000</v>
      </c>
      <c r="D28" s="34"/>
      <c r="E28" s="34"/>
      <c r="F28" s="34">
        <f t="shared" si="0"/>
        <v>50000</v>
      </c>
      <c r="G28" s="32"/>
    </row>
    <row r="29" spans="1:7" ht="23.25">
      <c r="A29" s="59">
        <v>15</v>
      </c>
      <c r="B29" s="32" t="s">
        <v>278</v>
      </c>
      <c r="C29" s="34">
        <v>4500</v>
      </c>
      <c r="D29" s="34"/>
      <c r="E29" s="34"/>
      <c r="F29" s="34">
        <f t="shared" si="0"/>
        <v>4500</v>
      </c>
      <c r="G29" s="32"/>
    </row>
    <row r="30" spans="1:7" ht="23.25">
      <c r="A30" s="59">
        <v>16</v>
      </c>
      <c r="B30" s="32" t="s">
        <v>279</v>
      </c>
      <c r="C30" s="34">
        <v>87800</v>
      </c>
      <c r="D30" s="34"/>
      <c r="E30" s="34"/>
      <c r="F30" s="34">
        <f t="shared" si="0"/>
        <v>87800</v>
      </c>
      <c r="G30" s="32"/>
    </row>
    <row r="31" spans="1:7" ht="23.25">
      <c r="A31" s="59">
        <v>17</v>
      </c>
      <c r="B31" s="32" t="s">
        <v>280</v>
      </c>
      <c r="C31" s="34">
        <v>54300</v>
      </c>
      <c r="D31" s="34"/>
      <c r="E31" s="34"/>
      <c r="F31" s="34">
        <f t="shared" si="0"/>
        <v>54300</v>
      </c>
      <c r="G31" s="32"/>
    </row>
    <row r="32" spans="1:7" ht="23.25">
      <c r="A32" s="59">
        <v>18</v>
      </c>
      <c r="B32" s="32" t="s">
        <v>281</v>
      </c>
      <c r="C32" s="34">
        <v>59100</v>
      </c>
      <c r="D32" s="34"/>
      <c r="E32" s="34"/>
      <c r="F32" s="34">
        <f t="shared" si="0"/>
        <v>59100</v>
      </c>
      <c r="G32" s="32"/>
    </row>
    <row r="33" spans="1:7" ht="23.25">
      <c r="A33" s="59">
        <v>19</v>
      </c>
      <c r="B33" s="32" t="s">
        <v>282</v>
      </c>
      <c r="C33" s="34">
        <v>10000</v>
      </c>
      <c r="D33" s="34"/>
      <c r="E33" s="34"/>
      <c r="F33" s="34">
        <f t="shared" si="0"/>
        <v>10000</v>
      </c>
      <c r="G33" s="32"/>
    </row>
    <row r="34" spans="1:7" ht="23.25">
      <c r="A34" s="102" t="s">
        <v>348</v>
      </c>
      <c r="G34" s="24" t="s">
        <v>342</v>
      </c>
    </row>
    <row r="35" spans="1:7" ht="33" customHeight="1">
      <c r="A35" s="119" t="s">
        <v>259</v>
      </c>
      <c r="B35" s="119" t="s">
        <v>101</v>
      </c>
      <c r="C35" s="120" t="s">
        <v>329</v>
      </c>
      <c r="D35" s="120" t="s">
        <v>328</v>
      </c>
      <c r="E35" s="120" t="s">
        <v>334</v>
      </c>
      <c r="F35" s="120" t="s">
        <v>260</v>
      </c>
      <c r="G35" s="119" t="s">
        <v>2</v>
      </c>
    </row>
    <row r="36" spans="1:8" ht="23.25">
      <c r="A36" s="59">
        <v>20</v>
      </c>
      <c r="B36" s="32" t="s">
        <v>283</v>
      </c>
      <c r="C36" s="34">
        <v>18000</v>
      </c>
      <c r="D36" s="34"/>
      <c r="E36" s="34"/>
      <c r="F36" s="34">
        <f t="shared" si="0"/>
        <v>18000</v>
      </c>
      <c r="G36" s="32"/>
      <c r="H36" s="104"/>
    </row>
    <row r="37" spans="1:8" ht="23.25">
      <c r="A37" s="59">
        <v>21</v>
      </c>
      <c r="B37" s="32" t="s">
        <v>284</v>
      </c>
      <c r="C37" s="34">
        <v>4300</v>
      </c>
      <c r="D37" s="34"/>
      <c r="E37" s="34"/>
      <c r="F37" s="34">
        <f t="shared" si="0"/>
        <v>4300</v>
      </c>
      <c r="G37" s="32"/>
      <c r="H37" s="104"/>
    </row>
    <row r="38" spans="1:7" ht="23.25">
      <c r="A38" s="59">
        <v>22</v>
      </c>
      <c r="B38" s="32" t="s">
        <v>285</v>
      </c>
      <c r="C38" s="34">
        <v>177670</v>
      </c>
      <c r="D38" s="34"/>
      <c r="E38" s="34"/>
      <c r="F38" s="34">
        <f t="shared" si="0"/>
        <v>177670</v>
      </c>
      <c r="G38" s="32"/>
    </row>
    <row r="39" spans="1:7" ht="23.25">
      <c r="A39" s="59">
        <v>23</v>
      </c>
      <c r="B39" s="32" t="s">
        <v>286</v>
      </c>
      <c r="C39" s="34">
        <v>28460</v>
      </c>
      <c r="D39" s="34"/>
      <c r="E39" s="34"/>
      <c r="F39" s="34">
        <f t="shared" si="0"/>
        <v>28460</v>
      </c>
      <c r="G39" s="32"/>
    </row>
    <row r="40" spans="1:7" ht="23.25">
      <c r="A40" s="59">
        <v>24</v>
      </c>
      <c r="B40" s="32" t="s">
        <v>287</v>
      </c>
      <c r="C40" s="34">
        <v>28000</v>
      </c>
      <c r="D40" s="34"/>
      <c r="E40" s="34"/>
      <c r="F40" s="34">
        <f t="shared" si="0"/>
        <v>28000</v>
      </c>
      <c r="G40" s="32"/>
    </row>
    <row r="41" spans="1:7" ht="23.25">
      <c r="A41" s="59">
        <v>25</v>
      </c>
      <c r="B41" s="32" t="s">
        <v>288</v>
      </c>
      <c r="C41" s="34">
        <v>4500</v>
      </c>
      <c r="D41" s="34"/>
      <c r="E41" s="34"/>
      <c r="F41" s="34">
        <f t="shared" si="0"/>
        <v>4500</v>
      </c>
      <c r="G41" s="32"/>
    </row>
    <row r="42" spans="1:7" ht="25.5" customHeight="1">
      <c r="A42" s="59">
        <v>26</v>
      </c>
      <c r="B42" s="32" t="s">
        <v>289</v>
      </c>
      <c r="C42" s="34">
        <v>9000</v>
      </c>
      <c r="D42" s="34"/>
      <c r="E42" s="34"/>
      <c r="F42" s="34">
        <f t="shared" si="0"/>
        <v>9000</v>
      </c>
      <c r="G42" s="32"/>
    </row>
    <row r="43" spans="1:7" ht="25.5" customHeight="1">
      <c r="A43" s="59">
        <v>27</v>
      </c>
      <c r="B43" s="32" t="s">
        <v>290</v>
      </c>
      <c r="C43" s="34">
        <v>9260</v>
      </c>
      <c r="D43" s="34"/>
      <c r="E43" s="34"/>
      <c r="F43" s="34">
        <f t="shared" si="0"/>
        <v>9260</v>
      </c>
      <c r="G43" s="32"/>
    </row>
    <row r="44" spans="1:10" ht="25.5" customHeight="1">
      <c r="A44" s="59">
        <v>28</v>
      </c>
      <c r="B44" s="32" t="s">
        <v>326</v>
      </c>
      <c r="C44" s="34">
        <v>77996.58</v>
      </c>
      <c r="D44" s="34"/>
      <c r="E44" s="34"/>
      <c r="F44" s="34">
        <f t="shared" si="0"/>
        <v>77996.58</v>
      </c>
      <c r="G44" s="32"/>
      <c r="H44" s="104"/>
      <c r="J44" s="69"/>
    </row>
    <row r="45" spans="1:10" ht="25.5" customHeight="1">
      <c r="A45" s="59"/>
      <c r="B45" s="121" t="s">
        <v>331</v>
      </c>
      <c r="C45" s="49">
        <f>SUM(C15:C44)</f>
        <v>2088404.78</v>
      </c>
      <c r="D45" s="49">
        <f>SUM(D15:D44)</f>
        <v>38630</v>
      </c>
      <c r="E45" s="49"/>
      <c r="F45" s="49">
        <f>SUM(F15:F44)</f>
        <v>2127034.78</v>
      </c>
      <c r="G45" s="32"/>
      <c r="H45" s="69">
        <v>228630</v>
      </c>
      <c r="J45" s="69"/>
    </row>
    <row r="46" spans="1:10" ht="25.5" customHeight="1">
      <c r="A46" s="59"/>
      <c r="B46" s="100" t="s">
        <v>182</v>
      </c>
      <c r="C46" s="34"/>
      <c r="D46" s="34"/>
      <c r="E46" s="34"/>
      <c r="F46" s="34"/>
      <c r="G46" s="32"/>
      <c r="H46" s="104">
        <v>1603068.2</v>
      </c>
      <c r="I46" s="104">
        <f>SUM(H45:H46)</f>
        <v>1831698.2</v>
      </c>
      <c r="J46" s="69"/>
    </row>
    <row r="47" spans="1:7" ht="25.5" customHeight="1">
      <c r="A47" s="59">
        <v>1</v>
      </c>
      <c r="B47" s="32" t="s">
        <v>291</v>
      </c>
      <c r="C47" s="34">
        <v>808193</v>
      </c>
      <c r="D47" s="34">
        <v>86780</v>
      </c>
      <c r="E47" s="34"/>
      <c r="F47" s="34">
        <f>SUM(C47:D47)</f>
        <v>894973</v>
      </c>
      <c r="G47" s="32"/>
    </row>
    <row r="48" spans="1:7" ht="25.5" customHeight="1">
      <c r="A48" s="59"/>
      <c r="B48" s="100" t="s">
        <v>332</v>
      </c>
      <c r="C48" s="49">
        <f>SUM(C47)</f>
        <v>808193</v>
      </c>
      <c r="D48" s="49">
        <f>SUM(D47)</f>
        <v>86780</v>
      </c>
      <c r="E48" s="49"/>
      <c r="F48" s="49">
        <f>SUM(F47)</f>
        <v>894973</v>
      </c>
      <c r="G48" s="32"/>
    </row>
    <row r="49" spans="1:7" ht="25.5" customHeight="1">
      <c r="A49" s="59"/>
      <c r="B49" s="121" t="s">
        <v>183</v>
      </c>
      <c r="C49" s="34"/>
      <c r="D49" s="34"/>
      <c r="E49" s="34"/>
      <c r="F49" s="34"/>
      <c r="G49" s="32"/>
    </row>
    <row r="50" spans="1:7" ht="25.5" customHeight="1">
      <c r="A50" s="59">
        <v>1</v>
      </c>
      <c r="B50" s="32" t="s">
        <v>292</v>
      </c>
      <c r="C50" s="34">
        <v>10593</v>
      </c>
      <c r="D50" s="34"/>
      <c r="E50" s="34"/>
      <c r="F50" s="34">
        <f>SUM(C50:D50)</f>
        <v>10593</v>
      </c>
      <c r="G50" s="32"/>
    </row>
    <row r="51" spans="1:7" ht="25.5" customHeight="1">
      <c r="A51" s="59">
        <v>2</v>
      </c>
      <c r="B51" s="32" t="s">
        <v>293</v>
      </c>
      <c r="C51" s="34">
        <v>195430</v>
      </c>
      <c r="D51" s="34"/>
      <c r="E51" s="34"/>
      <c r="F51" s="34">
        <f aca="true" t="shared" si="1" ref="F51:F56">SUM(C51:D51)</f>
        <v>195430</v>
      </c>
      <c r="G51" s="32"/>
    </row>
    <row r="52" spans="1:7" ht="25.5" customHeight="1">
      <c r="A52" s="59">
        <v>3</v>
      </c>
      <c r="B52" s="32" t="s">
        <v>294</v>
      </c>
      <c r="C52" s="34">
        <v>52000</v>
      </c>
      <c r="D52" s="34">
        <v>9990</v>
      </c>
      <c r="E52" s="34"/>
      <c r="F52" s="34">
        <f t="shared" si="1"/>
        <v>61990</v>
      </c>
      <c r="G52" s="32"/>
    </row>
    <row r="53" spans="1:7" ht="25.5" customHeight="1">
      <c r="A53" s="59">
        <v>4</v>
      </c>
      <c r="B53" s="32" t="s">
        <v>295</v>
      </c>
      <c r="C53" s="34">
        <v>55410</v>
      </c>
      <c r="D53" s="34"/>
      <c r="E53" s="34"/>
      <c r="F53" s="34">
        <f t="shared" si="1"/>
        <v>55410</v>
      </c>
      <c r="G53" s="32"/>
    </row>
    <row r="54" spans="1:7" ht="25.5" customHeight="1">
      <c r="A54" s="59">
        <v>5</v>
      </c>
      <c r="B54" s="32" t="s">
        <v>296</v>
      </c>
      <c r="C54" s="34">
        <v>37490</v>
      </c>
      <c r="D54" s="34"/>
      <c r="E54" s="34"/>
      <c r="F54" s="34">
        <f t="shared" si="1"/>
        <v>37490</v>
      </c>
      <c r="G54" s="32"/>
    </row>
    <row r="55" spans="1:7" ht="25.5" customHeight="1">
      <c r="A55" s="59">
        <v>6</v>
      </c>
      <c r="B55" s="32" t="s">
        <v>297</v>
      </c>
      <c r="C55" s="34">
        <v>2600</v>
      </c>
      <c r="D55" s="34"/>
      <c r="E55" s="34"/>
      <c r="F55" s="34">
        <f t="shared" si="1"/>
        <v>2600</v>
      </c>
      <c r="G55" s="32"/>
    </row>
    <row r="56" spans="1:7" ht="25.5" customHeight="1">
      <c r="A56" s="59">
        <v>7</v>
      </c>
      <c r="B56" s="32" t="s">
        <v>298</v>
      </c>
      <c r="C56" s="34">
        <v>1200</v>
      </c>
      <c r="D56" s="34"/>
      <c r="E56" s="34"/>
      <c r="F56" s="34">
        <f t="shared" si="1"/>
        <v>1200</v>
      </c>
      <c r="G56" s="188"/>
    </row>
    <row r="57" spans="1:7" ht="25.5" customHeight="1">
      <c r="A57" s="59"/>
      <c r="B57" s="121" t="s">
        <v>333</v>
      </c>
      <c r="C57" s="49">
        <f>SUM(C50:C56)</f>
        <v>354723</v>
      </c>
      <c r="D57" s="49">
        <f>SUM(D50:D56)</f>
        <v>9990</v>
      </c>
      <c r="E57" s="49"/>
      <c r="F57" s="49">
        <f>SUM(F50:F56)</f>
        <v>364713</v>
      </c>
      <c r="G57" s="188"/>
    </row>
    <row r="58" spans="1:7" ht="25.5" customHeight="1">
      <c r="A58" s="59"/>
      <c r="B58" s="100" t="s">
        <v>184</v>
      </c>
      <c r="C58" s="34"/>
      <c r="D58" s="34"/>
      <c r="E58" s="34"/>
      <c r="F58" s="34"/>
      <c r="G58" s="32"/>
    </row>
    <row r="59" spans="1:7" ht="25.5" customHeight="1">
      <c r="A59" s="59">
        <v>1</v>
      </c>
      <c r="B59" s="32" t="s">
        <v>299</v>
      </c>
      <c r="C59" s="34">
        <v>25200</v>
      </c>
      <c r="D59" s="34"/>
      <c r="E59" s="34"/>
      <c r="F59" s="34">
        <f>SUM(C59:E59)</f>
        <v>25200</v>
      </c>
      <c r="G59" s="32"/>
    </row>
    <row r="60" spans="1:7" ht="25.5" customHeight="1">
      <c r="A60" s="59">
        <v>2</v>
      </c>
      <c r="B60" s="32" t="s">
        <v>300</v>
      </c>
      <c r="C60" s="34">
        <v>21000</v>
      </c>
      <c r="D60" s="34"/>
      <c r="E60" s="34"/>
      <c r="F60" s="34">
        <f>SUM(C60:E60)</f>
        <v>21000</v>
      </c>
      <c r="G60" s="32"/>
    </row>
    <row r="61" spans="1:7" ht="25.5" customHeight="1">
      <c r="A61" s="59">
        <v>3</v>
      </c>
      <c r="B61" s="32" t="s">
        <v>301</v>
      </c>
      <c r="C61" s="34">
        <v>40000</v>
      </c>
      <c r="D61" s="34"/>
      <c r="E61" s="34"/>
      <c r="F61" s="34">
        <f>SUM(C61:E61)</f>
        <v>40000</v>
      </c>
      <c r="G61" s="32"/>
    </row>
    <row r="62" spans="1:7" ht="25.5" customHeight="1">
      <c r="A62" s="59">
        <v>4</v>
      </c>
      <c r="B62" s="32" t="s">
        <v>302</v>
      </c>
      <c r="C62" s="34">
        <v>1150</v>
      </c>
      <c r="D62" s="34"/>
      <c r="E62" s="34"/>
      <c r="F62" s="34">
        <f>SUM(C62:E62)</f>
        <v>1150</v>
      </c>
      <c r="G62" s="32"/>
    </row>
    <row r="63" spans="1:7" ht="25.5" customHeight="1">
      <c r="A63" s="59"/>
      <c r="B63" s="121" t="s">
        <v>335</v>
      </c>
      <c r="C63" s="49">
        <f>SUM(C59:C62)</f>
        <v>87350</v>
      </c>
      <c r="D63" s="49">
        <f>SUM(D59:D62)</f>
        <v>0</v>
      </c>
      <c r="E63" s="49">
        <f>SUM(E59:E62)</f>
        <v>0</v>
      </c>
      <c r="F63" s="49">
        <f>SUM(F59:F62)</f>
        <v>87350</v>
      </c>
      <c r="G63" s="65"/>
    </row>
    <row r="64" spans="1:7" ht="25.5" customHeight="1">
      <c r="A64" s="189"/>
      <c r="B64" s="158"/>
      <c r="C64" s="179"/>
      <c r="D64" s="179"/>
      <c r="E64" s="179"/>
      <c r="F64" s="179"/>
      <c r="G64" s="33"/>
    </row>
    <row r="65" spans="1:7" ht="23.25">
      <c r="A65" s="102" t="s">
        <v>348</v>
      </c>
      <c r="G65" s="24" t="s">
        <v>343</v>
      </c>
    </row>
    <row r="66" spans="1:7" ht="33" customHeight="1">
      <c r="A66" s="119" t="s">
        <v>259</v>
      </c>
      <c r="B66" s="119" t="s">
        <v>101</v>
      </c>
      <c r="C66" s="120" t="s">
        <v>329</v>
      </c>
      <c r="D66" s="120" t="s">
        <v>328</v>
      </c>
      <c r="E66" s="120" t="s">
        <v>334</v>
      </c>
      <c r="F66" s="120" t="s">
        <v>260</v>
      </c>
      <c r="G66" s="119" t="s">
        <v>2</v>
      </c>
    </row>
    <row r="67" spans="1:7" ht="25.5" customHeight="1">
      <c r="A67" s="59"/>
      <c r="B67" s="100" t="s">
        <v>188</v>
      </c>
      <c r="C67" s="34"/>
      <c r="D67" s="34"/>
      <c r="E67" s="34"/>
      <c r="F67" s="34"/>
      <c r="G67" s="32"/>
    </row>
    <row r="68" spans="1:7" ht="25.5" customHeight="1">
      <c r="A68" s="59">
        <v>1</v>
      </c>
      <c r="B68" s="32" t="s">
        <v>303</v>
      </c>
      <c r="C68" s="34">
        <v>3400</v>
      </c>
      <c r="D68" s="34"/>
      <c r="E68" s="34"/>
      <c r="F68" s="34">
        <f>SUM(C68:E68)</f>
        <v>3400</v>
      </c>
      <c r="G68" s="32"/>
    </row>
    <row r="69" spans="1:7" ht="25.5" customHeight="1">
      <c r="A69" s="59">
        <v>2</v>
      </c>
      <c r="B69" s="32" t="s">
        <v>304</v>
      </c>
      <c r="C69" s="34">
        <v>3180</v>
      </c>
      <c r="D69" s="34"/>
      <c r="E69" s="34"/>
      <c r="F69" s="34">
        <f>SUM(C69:E69)</f>
        <v>3180</v>
      </c>
      <c r="G69" s="32"/>
    </row>
    <row r="70" spans="1:7" ht="25.5" customHeight="1">
      <c r="A70" s="59">
        <v>3</v>
      </c>
      <c r="B70" s="32" t="s">
        <v>305</v>
      </c>
      <c r="C70" s="34">
        <v>7500</v>
      </c>
      <c r="D70" s="34"/>
      <c r="E70" s="34"/>
      <c r="F70" s="34">
        <f>SUM(C70:E70)</f>
        <v>7500</v>
      </c>
      <c r="G70" s="32"/>
    </row>
    <row r="71" spans="1:7" ht="25.5" customHeight="1">
      <c r="A71" s="59">
        <v>4</v>
      </c>
      <c r="B71" s="32" t="s">
        <v>306</v>
      </c>
      <c r="C71" s="34">
        <v>5000</v>
      </c>
      <c r="D71" s="34">
        <v>0</v>
      </c>
      <c r="E71" s="34"/>
      <c r="F71" s="34">
        <f>SUM(C71:E71)</f>
        <v>5000</v>
      </c>
      <c r="G71" s="32"/>
    </row>
    <row r="72" spans="1:7" ht="25.5" customHeight="1">
      <c r="A72" s="59"/>
      <c r="B72" s="121" t="s">
        <v>336</v>
      </c>
      <c r="C72" s="49">
        <f>SUM(C68:C71)</f>
        <v>19080</v>
      </c>
      <c r="D72" s="49">
        <f>SUM(D68:D71)</f>
        <v>0</v>
      </c>
      <c r="E72" s="49">
        <f>SUM(E68:E71)</f>
        <v>0</v>
      </c>
      <c r="F72" s="49">
        <f>SUM(F68:F71)</f>
        <v>19080</v>
      </c>
      <c r="G72" s="32"/>
    </row>
    <row r="73" spans="1:7" ht="25.5" customHeight="1">
      <c r="A73" s="59"/>
      <c r="B73" s="100" t="s">
        <v>185</v>
      </c>
      <c r="C73" s="34"/>
      <c r="D73" s="34"/>
      <c r="E73" s="34"/>
      <c r="F73" s="34"/>
      <c r="G73" s="32"/>
    </row>
    <row r="74" spans="1:7" ht="25.5" customHeight="1">
      <c r="A74" s="59">
        <v>1</v>
      </c>
      <c r="B74" s="32" t="s">
        <v>307</v>
      </c>
      <c r="C74" s="34">
        <v>359200</v>
      </c>
      <c r="D74" s="34"/>
      <c r="E74" s="34"/>
      <c r="F74" s="34">
        <f>SUM(C74:E74)</f>
        <v>359200</v>
      </c>
      <c r="G74" s="32"/>
    </row>
    <row r="75" spans="1:7" ht="25.5" customHeight="1">
      <c r="A75" s="59">
        <v>2</v>
      </c>
      <c r="B75" s="32" t="s">
        <v>308</v>
      </c>
      <c r="C75" s="34">
        <v>15000</v>
      </c>
      <c r="D75" s="34"/>
      <c r="E75" s="34"/>
      <c r="F75" s="34">
        <f>SUM(C75:E75)</f>
        <v>15000</v>
      </c>
      <c r="G75" s="32"/>
    </row>
    <row r="76" spans="1:7" ht="25.5" customHeight="1">
      <c r="A76" s="59">
        <v>3</v>
      </c>
      <c r="B76" s="32" t="s">
        <v>309</v>
      </c>
      <c r="C76" s="34">
        <v>0</v>
      </c>
      <c r="D76" s="34">
        <v>30000</v>
      </c>
      <c r="E76" s="34"/>
      <c r="F76" s="34">
        <f>SUM(C76:E76)</f>
        <v>30000</v>
      </c>
      <c r="G76" s="32"/>
    </row>
    <row r="77" spans="1:7" ht="25.5" customHeight="1">
      <c r="A77" s="59"/>
      <c r="B77" s="121" t="s">
        <v>337</v>
      </c>
      <c r="C77" s="49">
        <f>SUM(C74:C76)</f>
        <v>374200</v>
      </c>
      <c r="D77" s="49">
        <f>SUM(D74:D76)</f>
        <v>30000</v>
      </c>
      <c r="E77" s="49">
        <f>SUM(E74:E76)</f>
        <v>0</v>
      </c>
      <c r="F77" s="49">
        <f>SUM(F74:F76)</f>
        <v>404200</v>
      </c>
      <c r="G77" s="32"/>
    </row>
    <row r="78" spans="1:7" ht="25.5" customHeight="1">
      <c r="A78" s="59"/>
      <c r="B78" s="100" t="s">
        <v>186</v>
      </c>
      <c r="C78" s="34"/>
      <c r="D78" s="34"/>
      <c r="E78" s="34"/>
      <c r="F78" s="34"/>
      <c r="G78" s="32"/>
    </row>
    <row r="79" spans="1:7" ht="25.5" customHeight="1">
      <c r="A79" s="59">
        <v>1</v>
      </c>
      <c r="B79" s="32" t="s">
        <v>310</v>
      </c>
      <c r="C79" s="34">
        <v>577100</v>
      </c>
      <c r="D79" s="34"/>
      <c r="E79" s="34"/>
      <c r="F79" s="34">
        <f>SUM(C79:E79)</f>
        <v>577100</v>
      </c>
      <c r="G79" s="32"/>
    </row>
    <row r="80" spans="1:7" ht="25.5" customHeight="1">
      <c r="A80" s="59">
        <v>2</v>
      </c>
      <c r="B80" s="32" t="s">
        <v>311</v>
      </c>
      <c r="C80" s="34">
        <v>78000</v>
      </c>
      <c r="D80" s="34"/>
      <c r="E80" s="34"/>
      <c r="F80" s="34">
        <f>SUM(C80:E80)</f>
        <v>78000</v>
      </c>
      <c r="G80" s="32"/>
    </row>
    <row r="81" spans="1:7" ht="25.5" customHeight="1">
      <c r="A81" s="59"/>
      <c r="B81" s="121" t="s">
        <v>338</v>
      </c>
      <c r="C81" s="49">
        <f>SUM(C79:C80)</f>
        <v>655100</v>
      </c>
      <c r="D81" s="49"/>
      <c r="E81" s="49"/>
      <c r="F81" s="49">
        <f>SUM(F79:F80)</f>
        <v>655100</v>
      </c>
      <c r="G81" s="32"/>
    </row>
    <row r="82" spans="1:7" ht="25.5" customHeight="1">
      <c r="A82" s="59"/>
      <c r="B82" s="32" t="s">
        <v>187</v>
      </c>
      <c r="C82" s="34"/>
      <c r="D82" s="34"/>
      <c r="E82" s="34"/>
      <c r="F82" s="34"/>
      <c r="G82" s="32"/>
    </row>
    <row r="83" spans="1:7" ht="25.5" customHeight="1">
      <c r="A83" s="59">
        <v>1</v>
      </c>
      <c r="B83" s="32" t="s">
        <v>312</v>
      </c>
      <c r="C83" s="34">
        <v>223000</v>
      </c>
      <c r="D83" s="34"/>
      <c r="E83" s="34"/>
      <c r="F83" s="34">
        <f>SUM(C83:E83)</f>
        <v>223000</v>
      </c>
      <c r="G83" s="32"/>
    </row>
    <row r="84" spans="1:7" ht="25.5" customHeight="1">
      <c r="A84" s="59">
        <v>2</v>
      </c>
      <c r="B84" s="32" t="s">
        <v>313</v>
      </c>
      <c r="C84" s="34">
        <v>105000</v>
      </c>
      <c r="D84" s="34"/>
      <c r="E84" s="34"/>
      <c r="F84" s="34">
        <f>SUM(C84:E84)</f>
        <v>105000</v>
      </c>
      <c r="G84" s="32"/>
    </row>
    <row r="85" spans="1:7" ht="25.5" customHeight="1">
      <c r="A85" s="59">
        <v>3</v>
      </c>
      <c r="B85" s="32" t="s">
        <v>314</v>
      </c>
      <c r="C85" s="34">
        <v>99029.71</v>
      </c>
      <c r="D85" s="34"/>
      <c r="E85" s="34"/>
      <c r="F85" s="34">
        <f>SUM(C85:E85)</f>
        <v>99029.71</v>
      </c>
      <c r="G85" s="32"/>
    </row>
    <row r="86" spans="1:7" ht="25.5" customHeight="1">
      <c r="A86" s="59"/>
      <c r="B86" s="121" t="s">
        <v>339</v>
      </c>
      <c r="C86" s="49">
        <f>SUM(C83:C85)</f>
        <v>427029.71</v>
      </c>
      <c r="D86" s="49">
        <f>SUM(D83:D85)</f>
        <v>0</v>
      </c>
      <c r="E86" s="49">
        <f>SUM(E83:E85)</f>
        <v>0</v>
      </c>
      <c r="F86" s="49">
        <f>SUM(F83:F85)</f>
        <v>427029.71</v>
      </c>
      <c r="G86" s="32"/>
    </row>
    <row r="87" spans="1:7" ht="25.5" customHeight="1">
      <c r="A87" s="59"/>
      <c r="B87" s="32" t="s">
        <v>189</v>
      </c>
      <c r="C87" s="34"/>
      <c r="D87" s="34"/>
      <c r="E87" s="34"/>
      <c r="F87" s="34"/>
      <c r="G87" s="32"/>
    </row>
    <row r="88" spans="1:7" ht="25.5" customHeight="1">
      <c r="A88" s="59">
        <v>1</v>
      </c>
      <c r="B88" s="32" t="s">
        <v>315</v>
      </c>
      <c r="C88" s="34">
        <v>3200</v>
      </c>
      <c r="D88" s="34"/>
      <c r="E88" s="34"/>
      <c r="F88" s="34">
        <f>SUM(C88:E88)</f>
        <v>3200</v>
      </c>
      <c r="G88" s="32"/>
    </row>
    <row r="89" spans="1:7" ht="25.5" customHeight="1">
      <c r="A89" s="59">
        <v>2</v>
      </c>
      <c r="B89" s="32" t="s">
        <v>316</v>
      </c>
      <c r="C89" s="34">
        <v>2400</v>
      </c>
      <c r="D89" s="34"/>
      <c r="E89" s="34"/>
      <c r="F89" s="34">
        <f>SUM(C89:E89)</f>
        <v>2400</v>
      </c>
      <c r="G89" s="32"/>
    </row>
    <row r="90" spans="1:7" ht="25.5" customHeight="1">
      <c r="A90" s="59">
        <v>3</v>
      </c>
      <c r="B90" s="32" t="s">
        <v>317</v>
      </c>
      <c r="C90" s="34">
        <v>6300</v>
      </c>
      <c r="D90" s="34"/>
      <c r="E90" s="34"/>
      <c r="F90" s="34">
        <f>SUM(C90:E90)</f>
        <v>6300</v>
      </c>
      <c r="G90" s="32"/>
    </row>
    <row r="91" spans="1:7" ht="25.5" customHeight="1">
      <c r="A91" s="59"/>
      <c r="B91" s="121" t="s">
        <v>340</v>
      </c>
      <c r="C91" s="49">
        <f>SUM(C88:C90)</f>
        <v>11900</v>
      </c>
      <c r="D91" s="49"/>
      <c r="E91" s="49"/>
      <c r="F91" s="49">
        <f>SUM(F88:F90)</f>
        <v>11900</v>
      </c>
      <c r="G91" s="65"/>
    </row>
    <row r="92" spans="1:6" s="33" customFormat="1" ht="25.5" customHeight="1">
      <c r="A92" s="189"/>
      <c r="C92" s="161"/>
      <c r="D92" s="161"/>
      <c r="E92" s="161"/>
      <c r="F92" s="161"/>
    </row>
    <row r="93" spans="1:6" s="33" customFormat="1" ht="25.5" customHeight="1">
      <c r="A93" s="189"/>
      <c r="C93" s="161"/>
      <c r="D93" s="161"/>
      <c r="E93" s="161"/>
      <c r="F93" s="161"/>
    </row>
    <row r="94" spans="1:6" s="33" customFormat="1" ht="25.5" customHeight="1">
      <c r="A94" s="189"/>
      <c r="C94" s="161"/>
      <c r="D94" s="161"/>
      <c r="E94" s="161"/>
      <c r="F94" s="161"/>
    </row>
    <row r="95" spans="1:7" ht="23.25">
      <c r="A95" s="102" t="s">
        <v>348</v>
      </c>
      <c r="G95" s="24" t="s">
        <v>344</v>
      </c>
    </row>
    <row r="96" spans="1:7" ht="33" customHeight="1">
      <c r="A96" s="119" t="s">
        <v>259</v>
      </c>
      <c r="B96" s="119" t="s">
        <v>101</v>
      </c>
      <c r="C96" s="120" t="s">
        <v>329</v>
      </c>
      <c r="D96" s="120" t="s">
        <v>328</v>
      </c>
      <c r="E96" s="120" t="s">
        <v>334</v>
      </c>
      <c r="F96" s="120" t="s">
        <v>260</v>
      </c>
      <c r="G96" s="119" t="s">
        <v>2</v>
      </c>
    </row>
    <row r="97" spans="1:7" ht="25.5" customHeight="1">
      <c r="A97" s="59"/>
      <c r="B97" s="32" t="s">
        <v>192</v>
      </c>
      <c r="C97" s="34"/>
      <c r="D97" s="34"/>
      <c r="E97" s="34"/>
      <c r="F97" s="34"/>
      <c r="G97" s="32"/>
    </row>
    <row r="98" spans="1:7" ht="25.5" customHeight="1">
      <c r="A98" s="59">
        <v>1</v>
      </c>
      <c r="B98" s="32" t="s">
        <v>318</v>
      </c>
      <c r="C98" s="34">
        <v>3500</v>
      </c>
      <c r="D98" s="34"/>
      <c r="E98" s="34"/>
      <c r="F98" s="34">
        <f>SUM(C98:E98)</f>
        <v>3500</v>
      </c>
      <c r="G98" s="32"/>
    </row>
    <row r="99" spans="1:7" ht="25.5" customHeight="1">
      <c r="A99" s="59">
        <v>2</v>
      </c>
      <c r="B99" s="32" t="s">
        <v>319</v>
      </c>
      <c r="C99" s="34">
        <v>24000</v>
      </c>
      <c r="D99" s="34"/>
      <c r="E99" s="34"/>
      <c r="F99" s="34">
        <f>SUM(C99:E99)</f>
        <v>24000</v>
      </c>
      <c r="G99" s="32"/>
    </row>
    <row r="100" spans="1:7" ht="25.5" customHeight="1">
      <c r="A100" s="59">
        <v>3</v>
      </c>
      <c r="B100" s="32" t="s">
        <v>320</v>
      </c>
      <c r="C100" s="34">
        <v>25000</v>
      </c>
      <c r="D100" s="34"/>
      <c r="E100" s="34"/>
      <c r="F100" s="34">
        <f>SUM(C100:E100)</f>
        <v>25000</v>
      </c>
      <c r="G100" s="32"/>
    </row>
    <row r="101" spans="1:7" ht="25.5" customHeight="1">
      <c r="A101" s="59">
        <v>4</v>
      </c>
      <c r="B101" s="32" t="s">
        <v>420</v>
      </c>
      <c r="C101" s="34"/>
      <c r="D101" s="34">
        <v>7500</v>
      </c>
      <c r="E101" s="34"/>
      <c r="F101" s="34">
        <f>SUM(D101)</f>
        <v>7500</v>
      </c>
      <c r="G101" s="32"/>
    </row>
    <row r="102" spans="1:7" ht="25.5" customHeight="1">
      <c r="A102" s="59">
        <v>5</v>
      </c>
      <c r="B102" s="32" t="s">
        <v>421</v>
      </c>
      <c r="C102" s="34"/>
      <c r="D102" s="34">
        <v>9000</v>
      </c>
      <c r="E102" s="34"/>
      <c r="F102" s="34">
        <f>SUM(D102)</f>
        <v>9000</v>
      </c>
      <c r="G102" s="32"/>
    </row>
    <row r="103" spans="1:7" ht="25.5" customHeight="1">
      <c r="A103" s="59"/>
      <c r="B103" s="121" t="s">
        <v>345</v>
      </c>
      <c r="C103" s="49">
        <f>SUM(C98:C100)</f>
        <v>52500</v>
      </c>
      <c r="D103" s="49">
        <f>SUM(D101:D102)</f>
        <v>16500</v>
      </c>
      <c r="E103" s="49">
        <f>SUM(E98:E100)</f>
        <v>0</v>
      </c>
      <c r="F103" s="49">
        <f>SUM(F98:F102)</f>
        <v>69000</v>
      </c>
      <c r="G103" s="32"/>
    </row>
    <row r="104" spans="1:7" ht="25.5" customHeight="1">
      <c r="A104" s="59"/>
      <c r="B104" s="100" t="s">
        <v>325</v>
      </c>
      <c r="C104" s="34"/>
      <c r="D104" s="34"/>
      <c r="E104" s="34"/>
      <c r="F104" s="34"/>
      <c r="G104" s="32"/>
    </row>
    <row r="105" spans="1:7" ht="25.5" customHeight="1">
      <c r="A105" s="59">
        <v>1</v>
      </c>
      <c r="B105" s="32" t="s">
        <v>322</v>
      </c>
      <c r="C105" s="34">
        <v>30000</v>
      </c>
      <c r="D105" s="34"/>
      <c r="E105" s="34"/>
      <c r="F105" s="34">
        <f>SUM(C105)</f>
        <v>30000</v>
      </c>
      <c r="G105" s="32"/>
    </row>
    <row r="106" spans="1:7" ht="25.5" customHeight="1">
      <c r="A106" s="59"/>
      <c r="B106" s="121" t="s">
        <v>346</v>
      </c>
      <c r="C106" s="49">
        <f>SUM(C105)</f>
        <v>30000</v>
      </c>
      <c r="D106" s="49"/>
      <c r="E106" s="49"/>
      <c r="F106" s="49">
        <f>SUM(F105)</f>
        <v>30000</v>
      </c>
      <c r="G106" s="32"/>
    </row>
    <row r="107" spans="1:7" ht="25.5" customHeight="1">
      <c r="A107" s="59"/>
      <c r="B107" s="100" t="s">
        <v>321</v>
      </c>
      <c r="C107" s="34"/>
      <c r="D107" s="34"/>
      <c r="E107" s="34"/>
      <c r="F107" s="34"/>
      <c r="G107" s="32"/>
    </row>
    <row r="108" spans="1:7" ht="25.5" customHeight="1">
      <c r="A108" s="59">
        <v>1</v>
      </c>
      <c r="B108" s="32" t="s">
        <v>323</v>
      </c>
      <c r="C108" s="34">
        <v>114000</v>
      </c>
      <c r="D108" s="34"/>
      <c r="E108" s="34"/>
      <c r="F108" s="34">
        <f>SUM(C108:E108)</f>
        <v>114000</v>
      </c>
      <c r="G108" s="32"/>
    </row>
    <row r="109" spans="1:7" ht="25.5" customHeight="1">
      <c r="A109" s="59">
        <v>2</v>
      </c>
      <c r="B109" s="32" t="s">
        <v>324</v>
      </c>
      <c r="C109" s="34">
        <v>0</v>
      </c>
      <c r="D109" s="34">
        <v>9800</v>
      </c>
      <c r="E109" s="34"/>
      <c r="F109" s="34">
        <f>SUM(C109:E109)</f>
        <v>9800</v>
      </c>
      <c r="G109" s="32"/>
    </row>
    <row r="110" spans="1:7" ht="25.5" customHeight="1">
      <c r="A110" s="59"/>
      <c r="B110" s="121" t="s">
        <v>347</v>
      </c>
      <c r="C110" s="49">
        <f>SUM(C108:C109)</f>
        <v>114000</v>
      </c>
      <c r="D110" s="49">
        <f>SUM(D108:D109)</f>
        <v>9800</v>
      </c>
      <c r="E110" s="49">
        <f>SUM(E108:E109)</f>
        <v>0</v>
      </c>
      <c r="F110" s="49">
        <f>SUM(F108:F109)</f>
        <v>123800</v>
      </c>
      <c r="G110" s="32"/>
    </row>
    <row r="111" spans="1:7" ht="25.5" customHeight="1">
      <c r="A111" s="59"/>
      <c r="B111" s="121"/>
      <c r="C111" s="42"/>
      <c r="D111" s="42"/>
      <c r="E111" s="42"/>
      <c r="F111" s="42"/>
      <c r="G111" s="32"/>
    </row>
    <row r="112" spans="1:7" ht="25.5" customHeight="1">
      <c r="A112" s="59"/>
      <c r="B112" s="121"/>
      <c r="C112" s="34"/>
      <c r="D112" s="34"/>
      <c r="E112" s="34"/>
      <c r="F112" s="34"/>
      <c r="G112" s="32"/>
    </row>
    <row r="113" spans="1:7" ht="25.5" customHeight="1">
      <c r="A113" s="59"/>
      <c r="B113" s="121"/>
      <c r="C113" s="34"/>
      <c r="D113" s="34"/>
      <c r="E113" s="34"/>
      <c r="F113" s="34"/>
      <c r="G113" s="32"/>
    </row>
    <row r="114" spans="1:7" ht="25.5" customHeight="1">
      <c r="A114" s="59"/>
      <c r="B114" s="121"/>
      <c r="C114" s="34"/>
      <c r="D114" s="34"/>
      <c r="E114" s="34"/>
      <c r="F114" s="34"/>
      <c r="G114" s="32"/>
    </row>
    <row r="115" spans="1:7" ht="25.5" customHeight="1">
      <c r="A115" s="59"/>
      <c r="B115" s="121"/>
      <c r="C115" s="34"/>
      <c r="D115" s="34"/>
      <c r="E115" s="34"/>
      <c r="F115" s="34"/>
      <c r="G115" s="32"/>
    </row>
    <row r="116" spans="1:7" ht="25.5" customHeight="1">
      <c r="A116" s="59"/>
      <c r="B116" s="121"/>
      <c r="C116" s="36"/>
      <c r="D116" s="36"/>
      <c r="E116" s="36"/>
      <c r="F116" s="36"/>
      <c r="G116" s="32"/>
    </row>
    <row r="117" spans="1:7" s="25" customFormat="1" ht="38.25" customHeight="1">
      <c r="A117" s="159"/>
      <c r="B117" s="159" t="s">
        <v>327</v>
      </c>
      <c r="C117" s="173">
        <f>SUM(C110+C106+C103+C91+C86+C81+C77+C72+C63+C57+C48+C45+C12)</f>
        <v>7772249.29</v>
      </c>
      <c r="D117" s="173">
        <f>SUM(D110+D106+D103+D91+D86+D81+D77+D72+D63+D57+D48+D45)</f>
        <v>191700</v>
      </c>
      <c r="E117" s="173"/>
      <c r="F117" s="173">
        <f>SUM(F110+F106+F103+F91+F86+F81+F77+F72+F63+F57+F48+F45+F12)</f>
        <v>7963949.29</v>
      </c>
      <c r="G117" s="190"/>
    </row>
    <row r="118" spans="7:9" ht="36" customHeight="1">
      <c r="G118" s="104"/>
      <c r="I118" s="104"/>
    </row>
    <row r="119" ht="33.75" customHeight="1"/>
  </sheetData>
  <sheetProtection/>
  <mergeCells count="3">
    <mergeCell ref="A1:G1"/>
    <mergeCell ref="A2:G2"/>
    <mergeCell ref="A3:G3"/>
  </mergeCells>
  <printOptions/>
  <pageMargins left="0.16" right="0.15" top="0.22" bottom="0.17" header="0.24" footer="0.17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28">
      <selection activeCell="C13" sqref="C13"/>
    </sheetView>
  </sheetViews>
  <sheetFormatPr defaultColWidth="9.140625" defaultRowHeight="15"/>
  <cols>
    <col min="1" max="1" width="10.140625" style="24" customWidth="1"/>
    <col min="2" max="2" width="9.140625" style="24" customWidth="1"/>
    <col min="3" max="3" width="53.57421875" style="24" customWidth="1"/>
    <col min="4" max="4" width="15.57421875" style="69" customWidth="1"/>
    <col min="5" max="16384" width="9.140625" style="24" customWidth="1"/>
  </cols>
  <sheetData>
    <row r="1" spans="1:4" ht="16.5" customHeight="1">
      <c r="A1" s="225" t="s">
        <v>174</v>
      </c>
      <c r="B1" s="225"/>
      <c r="C1" s="225"/>
      <c r="D1" s="225"/>
    </row>
    <row r="2" spans="1:4" ht="24" customHeight="1">
      <c r="A2" s="225" t="s">
        <v>20</v>
      </c>
      <c r="B2" s="225"/>
      <c r="C2" s="225"/>
      <c r="D2" s="225"/>
    </row>
    <row r="3" spans="1:4" ht="28.5" customHeight="1">
      <c r="A3" s="225" t="s">
        <v>392</v>
      </c>
      <c r="B3" s="225"/>
      <c r="C3" s="225"/>
      <c r="D3" s="225"/>
    </row>
    <row r="5" ht="26.25" customHeight="1">
      <c r="A5" s="25" t="s">
        <v>378</v>
      </c>
    </row>
    <row r="6" spans="2:4" ht="19.5" customHeight="1">
      <c r="B6" s="24" t="s">
        <v>32</v>
      </c>
      <c r="D6" s="69">
        <v>0</v>
      </c>
    </row>
    <row r="7" spans="2:4" ht="19.5" customHeight="1">
      <c r="B7" s="24" t="s">
        <v>235</v>
      </c>
      <c r="D7" s="161"/>
    </row>
    <row r="8" spans="2:4" ht="29.25" customHeight="1">
      <c r="B8" s="33"/>
      <c r="C8" s="162" t="s">
        <v>232</v>
      </c>
      <c r="D8" s="160">
        <v>22020593.84</v>
      </c>
    </row>
    <row r="9" spans="2:4" ht="29.25" customHeight="1">
      <c r="B9" s="33"/>
      <c r="C9" s="162" t="s">
        <v>233</v>
      </c>
      <c r="D9" s="160">
        <v>6955747.13</v>
      </c>
    </row>
    <row r="10" spans="2:4" ht="29.25" customHeight="1">
      <c r="B10" s="33"/>
      <c r="C10" s="162" t="s">
        <v>234</v>
      </c>
      <c r="D10" s="160">
        <v>973315.73</v>
      </c>
    </row>
    <row r="12" spans="3:4" ht="30.75" customHeight="1" thickBot="1">
      <c r="C12" s="24" t="s">
        <v>357</v>
      </c>
      <c r="D12" s="117">
        <f>SUM(D6:D10)</f>
        <v>29949656.7</v>
      </c>
    </row>
    <row r="13" ht="33" customHeight="1" thickTop="1"/>
    <row r="14" ht="19.5" customHeight="1">
      <c r="A14" s="25" t="s">
        <v>249</v>
      </c>
    </row>
    <row r="15" spans="1:4" ht="33" customHeight="1">
      <c r="A15" s="33" t="s">
        <v>398</v>
      </c>
      <c r="B15" s="33"/>
      <c r="D15" s="69">
        <v>10500</v>
      </c>
    </row>
    <row r="16" spans="1:4" ht="33" customHeight="1">
      <c r="A16" s="33" t="s">
        <v>399</v>
      </c>
      <c r="B16" s="33"/>
      <c r="D16" s="69">
        <v>20000</v>
      </c>
    </row>
    <row r="17" spans="1:4" ht="33" customHeight="1">
      <c r="A17" s="33"/>
      <c r="B17" s="33"/>
      <c r="D17" s="69">
        <v>0</v>
      </c>
    </row>
    <row r="18" spans="3:4" ht="47.25" customHeight="1" thickBot="1">
      <c r="C18" s="24" t="s">
        <v>356</v>
      </c>
      <c r="D18" s="117">
        <f>SUM(D15:D17)</f>
        <v>30500</v>
      </c>
    </row>
    <row r="19" ht="24" thickTop="1"/>
    <row r="20" spans="1:4" s="167" customFormat="1" ht="23.25">
      <c r="A20" s="164" t="s">
        <v>376</v>
      </c>
      <c r="B20" s="165"/>
      <c r="C20" s="165"/>
      <c r="D20" s="166"/>
    </row>
    <row r="21" spans="1:4" s="167" customFormat="1" ht="23.25">
      <c r="A21" s="234" t="s">
        <v>400</v>
      </c>
      <c r="B21" s="234"/>
      <c r="C21" s="234"/>
      <c r="D21" s="166">
        <v>75000</v>
      </c>
    </row>
    <row r="22" spans="1:4" s="167" customFormat="1" ht="23.25">
      <c r="A22" s="168"/>
      <c r="B22" s="165"/>
      <c r="C22" s="165"/>
      <c r="D22" s="169"/>
    </row>
    <row r="23" spans="1:4" s="167" customFormat="1" ht="24" thickBot="1">
      <c r="A23" s="171"/>
      <c r="C23" s="172" t="s">
        <v>377</v>
      </c>
      <c r="D23" s="170">
        <f>SUM(D21:D22)</f>
        <v>75000</v>
      </c>
    </row>
    <row r="24" ht="24" thickTop="1"/>
  </sheetData>
  <sheetProtection/>
  <mergeCells count="4">
    <mergeCell ref="A1:D1"/>
    <mergeCell ref="A2:D2"/>
    <mergeCell ref="A3:D3"/>
    <mergeCell ref="A21:C21"/>
  </mergeCells>
  <printOptions/>
  <pageMargins left="0.28" right="0.7" top="0.16" bottom="0.75" header="0.16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28125" style="1" customWidth="1"/>
    <col min="2" max="2" width="15.421875" style="1" customWidth="1"/>
    <col min="3" max="3" width="17.00390625" style="1" customWidth="1"/>
    <col min="4" max="4" width="17.140625" style="1" customWidth="1"/>
    <col min="5" max="5" width="24.140625" style="1" customWidth="1"/>
    <col min="6" max="6" width="35.140625" style="1" customWidth="1"/>
    <col min="7" max="7" width="12.00390625" style="1" customWidth="1"/>
    <col min="8" max="8" width="4.00390625" style="1" customWidth="1"/>
    <col min="9" max="16384" width="9.140625" style="1" customWidth="1"/>
  </cols>
  <sheetData>
    <row r="1" spans="1:7" ht="21">
      <c r="A1" s="235" t="s">
        <v>174</v>
      </c>
      <c r="B1" s="235"/>
      <c r="C1" s="235"/>
      <c r="D1" s="235"/>
      <c r="E1" s="235"/>
      <c r="F1" s="235"/>
      <c r="G1" s="235"/>
    </row>
    <row r="2" spans="1:7" ht="24.75" customHeight="1">
      <c r="A2" s="235" t="s">
        <v>20</v>
      </c>
      <c r="B2" s="235"/>
      <c r="C2" s="235"/>
      <c r="D2" s="235"/>
      <c r="E2" s="235"/>
      <c r="F2" s="235"/>
      <c r="G2" s="235"/>
    </row>
    <row r="3" spans="1:7" ht="24.75" customHeight="1">
      <c r="A3" s="235" t="s">
        <v>392</v>
      </c>
      <c r="B3" s="235"/>
      <c r="C3" s="235"/>
      <c r="D3" s="235"/>
      <c r="E3" s="235"/>
      <c r="F3" s="235"/>
      <c r="G3" s="235"/>
    </row>
    <row r="4" s="31" customFormat="1" ht="25.5" customHeight="1">
      <c r="A4" s="163" t="s">
        <v>372</v>
      </c>
    </row>
    <row r="5" spans="1:7" s="31" customFormat="1" ht="31.5" customHeight="1">
      <c r="A5" s="128" t="s">
        <v>33</v>
      </c>
      <c r="B5" s="128" t="s">
        <v>34</v>
      </c>
      <c r="C5" s="128" t="s">
        <v>35</v>
      </c>
      <c r="D5" s="128" t="s">
        <v>36</v>
      </c>
      <c r="E5" s="128" t="s">
        <v>37</v>
      </c>
      <c r="F5" s="128" t="s">
        <v>38</v>
      </c>
      <c r="G5" s="128" t="s">
        <v>25</v>
      </c>
    </row>
    <row r="6" spans="1:7" s="31" customFormat="1" ht="27" customHeight="1">
      <c r="A6" s="81" t="s">
        <v>152</v>
      </c>
      <c r="B6" s="81" t="s">
        <v>153</v>
      </c>
      <c r="C6" s="81" t="s">
        <v>154</v>
      </c>
      <c r="D6" s="81" t="s">
        <v>252</v>
      </c>
      <c r="E6" s="81" t="s">
        <v>253</v>
      </c>
      <c r="F6" s="81"/>
      <c r="G6" s="129">
        <v>364</v>
      </c>
    </row>
    <row r="7" spans="1:7" s="31" customFormat="1" ht="27" customHeight="1">
      <c r="A7" s="127" t="s">
        <v>152</v>
      </c>
      <c r="B7" s="127" t="s">
        <v>153</v>
      </c>
      <c r="C7" s="127" t="s">
        <v>216</v>
      </c>
      <c r="D7" s="127" t="s">
        <v>150</v>
      </c>
      <c r="E7" s="127" t="s">
        <v>253</v>
      </c>
      <c r="F7" s="127"/>
      <c r="G7" s="130">
        <v>27</v>
      </c>
    </row>
    <row r="8" spans="1:7" s="31" customFormat="1" ht="36.75" customHeight="1">
      <c r="A8" s="127" t="s">
        <v>152</v>
      </c>
      <c r="B8" s="127" t="s">
        <v>153</v>
      </c>
      <c r="C8" s="127" t="s">
        <v>154</v>
      </c>
      <c r="D8" s="127" t="s">
        <v>58</v>
      </c>
      <c r="E8" s="125" t="s">
        <v>218</v>
      </c>
      <c r="F8" s="127"/>
      <c r="G8" s="130">
        <v>117880</v>
      </c>
    </row>
    <row r="9" spans="1:7" s="31" customFormat="1" ht="42.75" customHeight="1">
      <c r="A9" s="127" t="s">
        <v>152</v>
      </c>
      <c r="B9" s="127" t="s">
        <v>153</v>
      </c>
      <c r="C9" s="127" t="s">
        <v>216</v>
      </c>
      <c r="D9" s="127" t="s">
        <v>58</v>
      </c>
      <c r="E9" s="125" t="s">
        <v>218</v>
      </c>
      <c r="F9" s="127"/>
      <c r="G9" s="130">
        <v>51880</v>
      </c>
    </row>
    <row r="10" spans="1:7" s="31" customFormat="1" ht="44.25" customHeight="1">
      <c r="A10" s="127" t="s">
        <v>152</v>
      </c>
      <c r="B10" s="127" t="s">
        <v>210</v>
      </c>
      <c r="C10" s="125" t="s">
        <v>217</v>
      </c>
      <c r="D10" s="127" t="s">
        <v>58</v>
      </c>
      <c r="E10" s="125" t="s">
        <v>218</v>
      </c>
      <c r="F10" s="127"/>
      <c r="G10" s="130">
        <v>28495</v>
      </c>
    </row>
    <row r="11" spans="1:7" s="31" customFormat="1" ht="39.75" customHeight="1">
      <c r="A11" s="127" t="s">
        <v>152</v>
      </c>
      <c r="B11" s="127" t="s">
        <v>111</v>
      </c>
      <c r="C11" s="126" t="s">
        <v>219</v>
      </c>
      <c r="D11" s="127" t="s">
        <v>58</v>
      </c>
      <c r="E11" s="125" t="s">
        <v>218</v>
      </c>
      <c r="F11" s="127"/>
      <c r="G11" s="130">
        <v>16745</v>
      </c>
    </row>
    <row r="12" spans="1:7" s="31" customFormat="1" ht="27" customHeight="1">
      <c r="A12" s="127" t="s">
        <v>152</v>
      </c>
      <c r="B12" s="127" t="s">
        <v>153</v>
      </c>
      <c r="C12" s="127" t="s">
        <v>154</v>
      </c>
      <c r="D12" s="131" t="s">
        <v>59</v>
      </c>
      <c r="E12" s="127" t="s">
        <v>222</v>
      </c>
      <c r="F12" s="127" t="s">
        <v>220</v>
      </c>
      <c r="G12" s="130">
        <v>6000</v>
      </c>
    </row>
    <row r="13" spans="1:7" s="31" customFormat="1" ht="42" customHeight="1">
      <c r="A13" s="127" t="s">
        <v>152</v>
      </c>
      <c r="B13" s="127" t="s">
        <v>111</v>
      </c>
      <c r="C13" s="125" t="s">
        <v>224</v>
      </c>
      <c r="D13" s="131" t="s">
        <v>60</v>
      </c>
      <c r="E13" s="127" t="s">
        <v>223</v>
      </c>
      <c r="F13" s="127" t="s">
        <v>221</v>
      </c>
      <c r="G13" s="130">
        <v>204288.66</v>
      </c>
    </row>
    <row r="14" spans="1:7" s="31" customFormat="1" ht="27" customHeight="1">
      <c r="A14" s="201"/>
      <c r="B14" s="202"/>
      <c r="C14" s="202"/>
      <c r="D14" s="236" t="s">
        <v>401</v>
      </c>
      <c r="E14" s="236"/>
      <c r="F14" s="237"/>
      <c r="G14" s="203">
        <f>SUM(G6:G13)</f>
        <v>425679.66000000003</v>
      </c>
    </row>
    <row r="15" s="31" customFormat="1" ht="12" customHeight="1"/>
    <row r="16" s="31" customFormat="1" ht="12" customHeight="1"/>
    <row r="17" s="31" customFormat="1" ht="12" customHeight="1"/>
    <row r="18" s="31" customFormat="1" ht="21"/>
    <row r="19" s="31" customFormat="1" ht="21"/>
    <row r="20" s="31" customFormat="1" ht="21"/>
    <row r="21" s="31" customFormat="1" ht="21"/>
    <row r="22" s="31" customFormat="1" ht="21"/>
    <row r="23" s="31" customFormat="1" ht="21"/>
    <row r="24" s="31" customFormat="1" ht="21"/>
  </sheetData>
  <sheetProtection/>
  <mergeCells count="4">
    <mergeCell ref="A1:G1"/>
    <mergeCell ref="A2:G2"/>
    <mergeCell ref="A3:G3"/>
    <mergeCell ref="D14:F14"/>
  </mergeCells>
  <printOptions/>
  <pageMargins left="0.3937007874015748" right="0.39" top="0.15748031496062992" bottom="0.1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10.8515625" style="24" customWidth="1"/>
    <col min="2" max="2" width="59.57421875" style="24" customWidth="1"/>
    <col min="3" max="3" width="13.421875" style="24" customWidth="1"/>
    <col min="4" max="4" width="3.421875" style="24" customWidth="1"/>
    <col min="5" max="6" width="9.140625" style="24" customWidth="1"/>
    <col min="7" max="7" width="12.421875" style="24" customWidth="1"/>
    <col min="8" max="8" width="3.140625" style="24" customWidth="1"/>
    <col min="9" max="9" width="13.140625" style="24" customWidth="1"/>
    <col min="10" max="16384" width="9.140625" style="24" customWidth="1"/>
  </cols>
  <sheetData>
    <row r="1" spans="1:7" ht="23.25">
      <c r="A1" s="225" t="s">
        <v>174</v>
      </c>
      <c r="B1" s="225"/>
      <c r="C1" s="225"/>
      <c r="D1" s="225"/>
      <c r="E1" s="225"/>
      <c r="F1" s="225"/>
      <c r="G1" s="225"/>
    </row>
    <row r="2" spans="1:7" ht="23.25">
      <c r="A2" s="225" t="s">
        <v>20</v>
      </c>
      <c r="B2" s="225"/>
      <c r="C2" s="225"/>
      <c r="D2" s="225"/>
      <c r="E2" s="225"/>
      <c r="F2" s="225"/>
      <c r="G2" s="225"/>
    </row>
    <row r="3" spans="1:7" ht="23.25">
      <c r="A3" s="225" t="s">
        <v>392</v>
      </c>
      <c r="B3" s="225"/>
      <c r="C3" s="225"/>
      <c r="D3" s="225"/>
      <c r="E3" s="225"/>
      <c r="F3" s="225"/>
      <c r="G3" s="225"/>
    </row>
    <row r="5" ht="23.25">
      <c r="A5" s="25" t="s">
        <v>373</v>
      </c>
    </row>
    <row r="6" spans="2:3" ht="23.25">
      <c r="B6" s="24" t="s">
        <v>39</v>
      </c>
      <c r="C6" s="69">
        <v>4407.62</v>
      </c>
    </row>
    <row r="7" spans="2:3" ht="23.25">
      <c r="B7" s="24" t="s">
        <v>40</v>
      </c>
      <c r="C7" s="69">
        <v>152145</v>
      </c>
    </row>
    <row r="8" spans="2:3" ht="23.25">
      <c r="B8" s="24" t="s">
        <v>237</v>
      </c>
      <c r="C8" s="69">
        <v>18227.44</v>
      </c>
    </row>
    <row r="9" spans="2:3" ht="23.25">
      <c r="B9" s="24" t="s">
        <v>236</v>
      </c>
      <c r="C9" s="69">
        <v>6092.99</v>
      </c>
    </row>
    <row r="10" spans="2:3" ht="23.25">
      <c r="B10" s="24" t="s">
        <v>241</v>
      </c>
      <c r="C10" s="69">
        <v>1000000</v>
      </c>
    </row>
    <row r="11" spans="2:3" ht="23.25">
      <c r="B11" s="24" t="s">
        <v>242</v>
      </c>
      <c r="C11" s="69">
        <v>48315.73</v>
      </c>
    </row>
    <row r="12" spans="2:3" ht="23.25">
      <c r="B12" s="24" t="s">
        <v>238</v>
      </c>
      <c r="C12" s="69">
        <v>0</v>
      </c>
    </row>
    <row r="13" spans="2:3" ht="23.25">
      <c r="B13" s="24" t="s">
        <v>243</v>
      </c>
      <c r="C13" s="69">
        <v>200</v>
      </c>
    </row>
    <row r="14" spans="2:3" ht="23.25">
      <c r="B14" s="24" t="s">
        <v>244</v>
      </c>
      <c r="C14" s="69">
        <v>34483</v>
      </c>
    </row>
    <row r="15" spans="2:3" ht="23.25">
      <c r="B15" s="24" t="s">
        <v>402</v>
      </c>
      <c r="C15" s="69">
        <v>127596</v>
      </c>
    </row>
    <row r="16" spans="2:3" ht="24" thickBot="1">
      <c r="B16" s="123" t="s">
        <v>239</v>
      </c>
      <c r="C16" s="124">
        <f>SUM(C6:C15)</f>
        <v>1391467.78</v>
      </c>
    </row>
    <row r="17" ht="24" thickTop="1"/>
    <row r="18" ht="23.25">
      <c r="A18" s="25" t="s">
        <v>374</v>
      </c>
    </row>
    <row r="19" spans="2:3" ht="23.25">
      <c r="B19" s="24" t="s">
        <v>240</v>
      </c>
      <c r="C19" s="69">
        <v>30500</v>
      </c>
    </row>
    <row r="21" spans="2:3" ht="24" thickBot="1">
      <c r="B21" s="198" t="s">
        <v>353</v>
      </c>
      <c r="C21" s="122">
        <f>SUM(C19:C20)</f>
        <v>30500</v>
      </c>
    </row>
    <row r="22" ht="24" thickTop="1"/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1.57421875" style="0" customWidth="1"/>
    <col min="2" max="2" width="50.7109375" style="0" customWidth="1"/>
    <col min="3" max="3" width="18.28125" style="101" customWidth="1"/>
    <col min="4" max="4" width="19.421875" style="101" customWidth="1"/>
  </cols>
  <sheetData>
    <row r="1" spans="1:4" ht="23.25">
      <c r="A1" s="238" t="s">
        <v>174</v>
      </c>
      <c r="B1" s="238"/>
      <c r="C1" s="238"/>
      <c r="D1" s="238"/>
    </row>
    <row r="2" spans="1:4" ht="23.25">
      <c r="A2" s="238" t="s">
        <v>20</v>
      </c>
      <c r="B2" s="238"/>
      <c r="C2" s="238"/>
      <c r="D2" s="238"/>
    </row>
    <row r="3" spans="1:4" ht="23.25">
      <c r="A3" s="238" t="s">
        <v>392</v>
      </c>
      <c r="B3" s="238"/>
      <c r="C3" s="238"/>
      <c r="D3" s="238"/>
    </row>
    <row r="5" spans="1:4" s="24" customFormat="1" ht="23.25">
      <c r="A5" s="25" t="s">
        <v>375</v>
      </c>
      <c r="B5" s="25" t="s">
        <v>354</v>
      </c>
      <c r="C5" s="69"/>
      <c r="D5" s="69"/>
    </row>
    <row r="6" spans="3:4" s="24" customFormat="1" ht="23.25">
      <c r="C6" s="69"/>
      <c r="D6" s="69"/>
    </row>
    <row r="7" spans="1:4" s="24" customFormat="1" ht="23.25">
      <c r="A7" s="24" t="s">
        <v>27</v>
      </c>
      <c r="B7" s="103" t="s">
        <v>403</v>
      </c>
      <c r="C7" s="69"/>
      <c r="D7" s="69">
        <v>12815755.1</v>
      </c>
    </row>
    <row r="8" spans="2:4" s="24" customFormat="1" ht="23.25">
      <c r="B8" s="102" t="s">
        <v>225</v>
      </c>
      <c r="C8" s="69">
        <v>6244945.39</v>
      </c>
      <c r="D8" s="69"/>
    </row>
    <row r="9" spans="2:4" s="24" customFormat="1" ht="23.25">
      <c r="B9" s="24" t="s">
        <v>226</v>
      </c>
      <c r="C9" s="69">
        <v>1561236.35</v>
      </c>
      <c r="D9" s="69"/>
    </row>
    <row r="10" spans="3:4" s="24" customFormat="1" ht="23.25">
      <c r="C10" s="69"/>
      <c r="D10" s="69"/>
    </row>
    <row r="11" spans="3:4" s="24" customFormat="1" ht="23.25">
      <c r="C11" s="69"/>
      <c r="D11" s="69"/>
    </row>
    <row r="12" spans="1:4" s="24" customFormat="1" ht="23.25">
      <c r="A12" s="198" t="s">
        <v>230</v>
      </c>
      <c r="B12" s="24" t="s">
        <v>227</v>
      </c>
      <c r="C12" s="69">
        <f>SUM(C8-C9)</f>
        <v>4683709.039999999</v>
      </c>
      <c r="D12" s="69"/>
    </row>
    <row r="13" spans="1:4" s="24" customFormat="1" ht="23.25">
      <c r="A13" s="24" t="s">
        <v>231</v>
      </c>
      <c r="B13" s="24" t="s">
        <v>158</v>
      </c>
      <c r="C13" s="69">
        <v>4523</v>
      </c>
      <c r="D13" s="69"/>
    </row>
    <row r="14" spans="2:4" s="24" customFormat="1" ht="23.25">
      <c r="B14" s="24" t="s">
        <v>404</v>
      </c>
      <c r="C14" s="69">
        <v>50</v>
      </c>
      <c r="D14" s="69"/>
    </row>
    <row r="15" spans="2:4" s="24" customFormat="1" ht="23.25">
      <c r="B15" s="24" t="s">
        <v>405</v>
      </c>
      <c r="C15" s="69">
        <v>54498</v>
      </c>
      <c r="D15" s="69"/>
    </row>
    <row r="16" spans="3:4" s="24" customFormat="1" ht="23.25">
      <c r="C16" s="69"/>
      <c r="D16" s="69">
        <f>SUM(C12:C16)</f>
        <v>4742780.039999999</v>
      </c>
    </row>
    <row r="17" spans="1:4" s="24" customFormat="1" ht="23.25">
      <c r="A17" s="198" t="s">
        <v>355</v>
      </c>
      <c r="B17" s="24" t="s">
        <v>379</v>
      </c>
      <c r="C17" s="69"/>
      <c r="D17" s="69">
        <v>0.05</v>
      </c>
    </row>
    <row r="18" spans="3:4" s="24" customFormat="1" ht="23.25">
      <c r="C18" s="69"/>
      <c r="D18" s="69"/>
    </row>
    <row r="19" spans="3:4" s="24" customFormat="1" ht="23.25">
      <c r="C19" s="69"/>
      <c r="D19" s="69"/>
    </row>
    <row r="20" spans="1:4" s="24" customFormat="1" ht="24" thickBot="1">
      <c r="A20" s="24" t="s">
        <v>228</v>
      </c>
      <c r="B20" s="24" t="s">
        <v>406</v>
      </c>
      <c r="C20" s="69"/>
      <c r="D20" s="117">
        <f>SUM(D7+D16-D17)</f>
        <v>17558535.09</v>
      </c>
    </row>
    <row r="21" spans="3:4" s="24" customFormat="1" ht="24" thickTop="1">
      <c r="C21" s="69"/>
      <c r="D21" s="69">
        <v>17558535.09</v>
      </c>
    </row>
    <row r="22" spans="3:4" s="24" customFormat="1" ht="23.25">
      <c r="C22" s="69"/>
      <c r="D22" s="69"/>
    </row>
    <row r="23" spans="1:4" s="24" customFormat="1" ht="23.25">
      <c r="A23" s="24" t="s">
        <v>229</v>
      </c>
      <c r="B23" s="24" t="s">
        <v>407</v>
      </c>
      <c r="C23" s="69"/>
      <c r="D23" s="69"/>
    </row>
    <row r="24" spans="1:4" s="24" customFormat="1" ht="32.25" customHeight="1">
      <c r="A24" s="198">
        <v>1</v>
      </c>
      <c r="B24" s="24" t="s">
        <v>14</v>
      </c>
      <c r="C24" s="69"/>
      <c r="D24" s="69">
        <v>0</v>
      </c>
    </row>
    <row r="25" spans="1:4" s="24" customFormat="1" ht="32.25" customHeight="1">
      <c r="A25" s="198">
        <v>2</v>
      </c>
      <c r="B25" s="24" t="s">
        <v>349</v>
      </c>
      <c r="C25" s="69"/>
      <c r="D25" s="69">
        <v>0</v>
      </c>
    </row>
    <row r="26" spans="1:4" s="24" customFormat="1" ht="32.25" customHeight="1">
      <c r="A26" s="198">
        <v>3</v>
      </c>
      <c r="B26" s="24" t="s">
        <v>8</v>
      </c>
      <c r="C26" s="69"/>
      <c r="D26" s="69">
        <v>0</v>
      </c>
    </row>
    <row r="27" spans="1:4" s="24" customFormat="1" ht="32.25" customHeight="1">
      <c r="A27" s="198">
        <v>4</v>
      </c>
      <c r="B27" s="24" t="s">
        <v>9</v>
      </c>
      <c r="C27" s="69"/>
      <c r="D27" s="69">
        <v>0</v>
      </c>
    </row>
    <row r="28" spans="1:4" s="24" customFormat="1" ht="32.25" customHeight="1">
      <c r="A28" s="198">
        <v>5</v>
      </c>
      <c r="B28" s="24" t="s">
        <v>350</v>
      </c>
      <c r="C28" s="69"/>
      <c r="D28" s="69">
        <v>0</v>
      </c>
    </row>
    <row r="29" spans="1:4" s="24" customFormat="1" ht="32.25" customHeight="1">
      <c r="A29" s="198"/>
      <c r="B29" s="24" t="s">
        <v>351</v>
      </c>
      <c r="C29" s="69"/>
      <c r="D29" s="69"/>
    </row>
    <row r="30" spans="1:4" s="24" customFormat="1" ht="32.25" customHeight="1" thickBot="1">
      <c r="A30" s="198">
        <v>6</v>
      </c>
      <c r="B30" s="24" t="s">
        <v>352</v>
      </c>
      <c r="C30" s="69"/>
      <c r="D30" s="117">
        <f>SUM(D20)</f>
        <v>17558535.09</v>
      </c>
    </row>
    <row r="31" spans="3:4" s="24" customFormat="1" ht="24" thickTop="1">
      <c r="C31" s="69"/>
      <c r="D31" s="69"/>
    </row>
  </sheetData>
  <sheetProtection/>
  <mergeCells count="3">
    <mergeCell ref="A1:D1"/>
    <mergeCell ref="A2:D2"/>
    <mergeCell ref="A3:D3"/>
  </mergeCells>
  <printOptions/>
  <pageMargins left="0.16" right="0.19" top="0.24" bottom="0.19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3">
      <selection activeCell="E17" sqref="E17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20.140625" style="0" customWidth="1"/>
    <col min="4" max="4" width="16.00390625" style="0" customWidth="1"/>
    <col min="5" max="5" width="16.421875" style="0" customWidth="1"/>
    <col min="6" max="6" width="13.8515625" style="0" customWidth="1"/>
    <col min="7" max="7" width="16.421875" style="0" customWidth="1"/>
    <col min="8" max="8" width="16.7109375" style="0" customWidth="1"/>
  </cols>
  <sheetData>
    <row r="1" spans="1:8" ht="26.25">
      <c r="A1" s="244" t="s">
        <v>31</v>
      </c>
      <c r="B1" s="244"/>
      <c r="C1" s="244"/>
      <c r="D1" s="244"/>
      <c r="E1" s="244"/>
      <c r="F1" s="244"/>
      <c r="G1" s="244"/>
      <c r="H1" s="244"/>
    </row>
    <row r="2" spans="1:8" ht="26.25">
      <c r="A2" s="244" t="s">
        <v>20</v>
      </c>
      <c r="B2" s="244"/>
      <c r="C2" s="244"/>
      <c r="D2" s="244"/>
      <c r="E2" s="244"/>
      <c r="F2" s="244"/>
      <c r="G2" s="244"/>
      <c r="H2" s="244"/>
    </row>
    <row r="3" spans="1:8" ht="26.25">
      <c r="A3" s="244" t="s">
        <v>392</v>
      </c>
      <c r="B3" s="244"/>
      <c r="C3" s="244"/>
      <c r="D3" s="244"/>
      <c r="E3" s="244"/>
      <c r="F3" s="244"/>
      <c r="G3" s="244"/>
      <c r="H3" s="244"/>
    </row>
    <row r="4" ht="31.5" customHeight="1">
      <c r="A4" t="s">
        <v>41</v>
      </c>
    </row>
    <row r="5" spans="1:8" ht="15">
      <c r="A5" s="239" t="s">
        <v>36</v>
      </c>
      <c r="B5" s="239" t="s">
        <v>37</v>
      </c>
      <c r="C5" s="239" t="s">
        <v>38</v>
      </c>
      <c r="D5" s="4" t="s">
        <v>42</v>
      </c>
      <c r="E5" s="239" t="s">
        <v>44</v>
      </c>
      <c r="F5" s="239" t="s">
        <v>45</v>
      </c>
      <c r="G5" s="239" t="s">
        <v>46</v>
      </c>
      <c r="H5" s="239" t="s">
        <v>47</v>
      </c>
    </row>
    <row r="6" spans="1:8" ht="15">
      <c r="A6" s="240"/>
      <c r="B6" s="240"/>
      <c r="C6" s="240"/>
      <c r="D6" s="107" t="s">
        <v>43</v>
      </c>
      <c r="E6" s="240"/>
      <c r="F6" s="240"/>
      <c r="G6" s="240"/>
      <c r="H6" s="240"/>
    </row>
    <row r="7" spans="1:8" ht="30" customHeight="1">
      <c r="A7" s="99"/>
      <c r="B7" s="98"/>
      <c r="C7" s="4"/>
      <c r="D7" s="109"/>
      <c r="E7" s="109"/>
      <c r="F7" s="109"/>
      <c r="G7" s="99" t="s">
        <v>250</v>
      </c>
      <c r="H7" s="99" t="s">
        <v>250</v>
      </c>
    </row>
    <row r="8" spans="1:8" ht="31.5" customHeight="1">
      <c r="A8" s="99"/>
      <c r="B8" s="99" t="s">
        <v>254</v>
      </c>
      <c r="C8" s="108"/>
      <c r="D8" s="109"/>
      <c r="E8" s="109"/>
      <c r="F8" s="109"/>
      <c r="G8" s="99" t="s">
        <v>251</v>
      </c>
      <c r="H8" s="99" t="s">
        <v>251</v>
      </c>
    </row>
    <row r="9" spans="1:8" ht="24.75" customHeight="1">
      <c r="A9" s="5"/>
      <c r="B9" s="5"/>
      <c r="C9" s="5"/>
      <c r="D9" s="110"/>
      <c r="E9" s="110"/>
      <c r="F9" s="110"/>
      <c r="G9" s="99" t="s">
        <v>251</v>
      </c>
      <c r="H9" s="99" t="s">
        <v>251</v>
      </c>
    </row>
    <row r="10" spans="1:8" ht="24.75" customHeight="1">
      <c r="A10" s="5"/>
      <c r="B10" s="5"/>
      <c r="C10" s="5"/>
      <c r="D10" s="110"/>
      <c r="E10" s="110"/>
      <c r="F10" s="110"/>
      <c r="G10" s="99" t="s">
        <v>251</v>
      </c>
      <c r="H10" s="99" t="s">
        <v>251</v>
      </c>
    </row>
    <row r="11" spans="1:8" ht="24.75" customHeight="1">
      <c r="A11" s="5"/>
      <c r="B11" s="5"/>
      <c r="C11" s="5"/>
      <c r="D11" s="110"/>
      <c r="E11" s="110"/>
      <c r="F11" s="110"/>
      <c r="G11" s="99" t="s">
        <v>251</v>
      </c>
      <c r="H11" s="99" t="s">
        <v>251</v>
      </c>
    </row>
    <row r="12" spans="1:8" ht="24.75" customHeight="1">
      <c r="A12" s="5"/>
      <c r="B12" s="5"/>
      <c r="C12" s="5"/>
      <c r="D12" s="110"/>
      <c r="E12" s="110"/>
      <c r="F12" s="110"/>
      <c r="G12" s="99" t="s">
        <v>251</v>
      </c>
      <c r="H12" s="99" t="s">
        <v>251</v>
      </c>
    </row>
    <row r="13" spans="1:8" ht="24.75" customHeight="1">
      <c r="A13" s="5"/>
      <c r="B13" s="5"/>
      <c r="C13" s="5"/>
      <c r="D13" s="110"/>
      <c r="E13" s="110"/>
      <c r="F13" s="110"/>
      <c r="G13" s="99" t="s">
        <v>251</v>
      </c>
      <c r="H13" s="99" t="s">
        <v>251</v>
      </c>
    </row>
    <row r="14" spans="1:8" ht="24.75" customHeight="1">
      <c r="A14" s="5"/>
      <c r="B14" s="5"/>
      <c r="C14" s="5"/>
      <c r="D14" s="110"/>
      <c r="E14" s="110"/>
      <c r="F14" s="110"/>
      <c r="G14" s="99" t="s">
        <v>251</v>
      </c>
      <c r="H14" s="99" t="s">
        <v>251</v>
      </c>
    </row>
    <row r="15" spans="1:8" ht="24.75" customHeight="1">
      <c r="A15" s="5"/>
      <c r="B15" s="5"/>
      <c r="C15" s="5"/>
      <c r="D15" s="5"/>
      <c r="E15" s="5"/>
      <c r="F15" s="5"/>
      <c r="G15" s="5"/>
      <c r="H15" s="5"/>
    </row>
    <row r="16" spans="1:8" ht="24.75" customHeight="1">
      <c r="A16" s="5"/>
      <c r="B16" s="5"/>
      <c r="C16" s="5"/>
      <c r="D16" s="5"/>
      <c r="E16" s="5"/>
      <c r="F16" s="5"/>
      <c r="G16" s="112"/>
      <c r="H16" s="5"/>
    </row>
    <row r="17" spans="1:8" ht="24.75" customHeight="1">
      <c r="A17" s="5"/>
      <c r="B17" s="5"/>
      <c r="C17" s="5"/>
      <c r="D17" s="5"/>
      <c r="E17" s="5"/>
      <c r="F17" s="5"/>
      <c r="G17" s="112"/>
      <c r="H17" s="5"/>
    </row>
    <row r="18" spans="1:8" ht="24.75" customHeight="1">
      <c r="A18" s="5"/>
      <c r="B18" s="5"/>
      <c r="C18" s="5"/>
      <c r="D18" s="5"/>
      <c r="E18" s="5"/>
      <c r="F18" s="5"/>
      <c r="G18" s="5"/>
      <c r="H18" s="5"/>
    </row>
    <row r="19" spans="1:8" ht="24.75" customHeight="1">
      <c r="A19" s="5"/>
      <c r="B19" s="5"/>
      <c r="C19" s="5"/>
      <c r="D19" s="5"/>
      <c r="E19" s="5"/>
      <c r="F19" s="5"/>
      <c r="G19" s="5"/>
      <c r="H19" s="5"/>
    </row>
    <row r="20" spans="1:8" ht="24.75" customHeight="1">
      <c r="A20" s="5"/>
      <c r="B20" s="5"/>
      <c r="C20" s="5"/>
      <c r="D20" s="5"/>
      <c r="E20" s="5"/>
      <c r="F20" s="5"/>
      <c r="G20" s="5"/>
      <c r="H20" s="5"/>
    </row>
    <row r="21" spans="1:8" ht="31.5" customHeight="1">
      <c r="A21" s="13"/>
      <c r="B21" s="13" t="s">
        <v>30</v>
      </c>
      <c r="C21" s="13"/>
      <c r="D21" s="111">
        <f>SUM(D7:D20)</f>
        <v>0</v>
      </c>
      <c r="E21" s="111">
        <f>SUM(E7:E20)</f>
        <v>0</v>
      </c>
      <c r="F21" s="111">
        <f>SUM(F7:F20)</f>
        <v>0</v>
      </c>
      <c r="G21" s="13"/>
      <c r="H21" s="13"/>
    </row>
  </sheetData>
  <sheetProtection/>
  <mergeCells count="10">
    <mergeCell ref="A1:H1"/>
    <mergeCell ref="A2:H2"/>
    <mergeCell ref="A3:H3"/>
    <mergeCell ref="F5:F6"/>
    <mergeCell ref="G5:G6"/>
    <mergeCell ref="H5:H6"/>
    <mergeCell ref="A5:A6"/>
    <mergeCell ref="B5:B6"/>
    <mergeCell ref="C5:C6"/>
    <mergeCell ref="E5:E6"/>
  </mergeCells>
  <printOptions/>
  <pageMargins left="0.36" right="0.7" top="0.75" bottom="0.23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A11" sqref="A11"/>
    </sheetView>
  </sheetViews>
  <sheetFormatPr defaultColWidth="9.140625" defaultRowHeight="15"/>
  <cols>
    <col min="1" max="1" width="20.140625" style="24" customWidth="1"/>
    <col min="2" max="2" width="22.140625" style="24" customWidth="1"/>
    <col min="3" max="3" width="19.8515625" style="24" customWidth="1"/>
    <col min="4" max="4" width="18.00390625" style="24" customWidth="1"/>
    <col min="5" max="5" width="19.421875" style="24" customWidth="1"/>
    <col min="6" max="6" width="19.140625" style="24" customWidth="1"/>
    <col min="7" max="7" width="11.28125" style="24" customWidth="1"/>
    <col min="8" max="8" width="2.7109375" style="24" customWidth="1"/>
    <col min="9" max="9" width="10.421875" style="24" customWidth="1"/>
    <col min="10" max="10" width="2.421875" style="24" customWidth="1"/>
    <col min="11" max="16384" width="9.140625" style="24" customWidth="1"/>
  </cols>
  <sheetData>
    <row r="1" spans="1:6" ht="36.75" customHeight="1">
      <c r="A1" s="225" t="s">
        <v>193</v>
      </c>
      <c r="B1" s="225"/>
      <c r="C1" s="225"/>
      <c r="D1" s="225"/>
      <c r="E1" s="225"/>
      <c r="F1" s="225"/>
    </row>
    <row r="2" spans="1:6" ht="33" customHeight="1">
      <c r="A2" s="225" t="s">
        <v>48</v>
      </c>
      <c r="B2" s="225"/>
      <c r="C2" s="225"/>
      <c r="D2" s="225"/>
      <c r="E2" s="225"/>
      <c r="F2" s="225"/>
    </row>
    <row r="3" spans="1:6" ht="23.25">
      <c r="A3" s="225" t="s">
        <v>413</v>
      </c>
      <c r="B3" s="225"/>
      <c r="C3" s="225"/>
      <c r="D3" s="225"/>
      <c r="E3" s="225"/>
      <c r="F3" s="225"/>
    </row>
    <row r="5" spans="1:10" ht="23.25">
      <c r="A5" s="242" t="s">
        <v>50</v>
      </c>
      <c r="B5" s="242" t="s">
        <v>36</v>
      </c>
      <c r="C5" s="242" t="s">
        <v>33</v>
      </c>
      <c r="D5" s="242" t="s">
        <v>51</v>
      </c>
      <c r="E5" s="242" t="s">
        <v>52</v>
      </c>
      <c r="F5" s="242" t="s">
        <v>30</v>
      </c>
      <c r="G5" s="241"/>
      <c r="H5" s="241"/>
      <c r="I5" s="241"/>
      <c r="J5" s="241"/>
    </row>
    <row r="6" spans="1:10" ht="23.25">
      <c r="A6" s="243"/>
      <c r="B6" s="243"/>
      <c r="C6" s="243"/>
      <c r="D6" s="243"/>
      <c r="E6" s="243"/>
      <c r="F6" s="243"/>
      <c r="G6" s="241"/>
      <c r="H6" s="241"/>
      <c r="I6" s="241"/>
      <c r="J6" s="241"/>
    </row>
    <row r="7" spans="1:10" ht="23.25">
      <c r="A7" s="32" t="s">
        <v>52</v>
      </c>
      <c r="B7" s="32"/>
      <c r="C7" s="32"/>
      <c r="D7" s="32"/>
      <c r="E7" s="32"/>
      <c r="F7" s="32"/>
      <c r="G7" s="33"/>
      <c r="H7" s="33"/>
      <c r="I7" s="33"/>
      <c r="J7" s="33"/>
    </row>
    <row r="8" spans="1:10" ht="23.25">
      <c r="A8" s="32" t="s">
        <v>194</v>
      </c>
      <c r="B8" s="32" t="s">
        <v>52</v>
      </c>
      <c r="C8" s="34" t="s">
        <v>207</v>
      </c>
      <c r="D8" s="34">
        <v>696116</v>
      </c>
      <c r="E8" s="34">
        <v>587916</v>
      </c>
      <c r="F8" s="34">
        <f>SUM(E8)</f>
        <v>587916</v>
      </c>
      <c r="G8" s="33"/>
      <c r="H8" s="33"/>
      <c r="I8" s="33"/>
      <c r="J8" s="33"/>
    </row>
    <row r="9" spans="1:10" ht="46.5">
      <c r="A9" s="32"/>
      <c r="B9" s="32"/>
      <c r="C9" s="157" t="s">
        <v>367</v>
      </c>
      <c r="D9" s="34"/>
      <c r="E9" s="34">
        <f>5539800+896800+20000</f>
        <v>6456600</v>
      </c>
      <c r="F9" s="34">
        <f>SUM(E9)</f>
        <v>6456600</v>
      </c>
      <c r="G9" s="33"/>
      <c r="H9" s="33"/>
      <c r="I9" s="33"/>
      <c r="J9" s="33"/>
    </row>
    <row r="10" spans="1:10" ht="23.25">
      <c r="A10" s="32"/>
      <c r="B10" s="32"/>
      <c r="C10" s="34"/>
      <c r="D10" s="34"/>
      <c r="E10" s="34"/>
      <c r="F10" s="34"/>
      <c r="G10" s="33"/>
      <c r="H10" s="33"/>
      <c r="I10" s="33"/>
      <c r="J10" s="33"/>
    </row>
    <row r="11" spans="1:10" ht="23.25">
      <c r="A11" s="32"/>
      <c r="B11" s="32"/>
      <c r="C11" s="34"/>
      <c r="D11" s="34"/>
      <c r="E11" s="34"/>
      <c r="F11" s="34"/>
      <c r="G11" s="33"/>
      <c r="H11" s="33"/>
      <c r="I11" s="33"/>
      <c r="J11" s="33"/>
    </row>
    <row r="12" spans="1:10" ht="23.25">
      <c r="A12" s="32"/>
      <c r="B12" s="32"/>
      <c r="C12" s="34"/>
      <c r="D12" s="34"/>
      <c r="E12" s="34"/>
      <c r="F12" s="34"/>
      <c r="G12" s="33"/>
      <c r="H12" s="33"/>
      <c r="I12" s="33"/>
      <c r="J12" s="33"/>
    </row>
    <row r="13" spans="1:10" ht="23.25">
      <c r="A13" s="35"/>
      <c r="B13" s="35"/>
      <c r="C13" s="36"/>
      <c r="D13" s="36"/>
      <c r="E13" s="36"/>
      <c r="F13" s="36"/>
      <c r="G13" s="33"/>
      <c r="H13" s="33"/>
      <c r="I13" s="33"/>
      <c r="J13" s="33"/>
    </row>
    <row r="14" spans="1:10" s="25" customFormat="1" ht="39.75" customHeight="1">
      <c r="A14" s="213"/>
      <c r="B14" s="213" t="s">
        <v>30</v>
      </c>
      <c r="C14" s="213"/>
      <c r="D14" s="214">
        <f>SUM(D8:D13)</f>
        <v>696116</v>
      </c>
      <c r="E14" s="214">
        <f>SUM(E8:E13)</f>
        <v>7044516</v>
      </c>
      <c r="F14" s="214">
        <f>SUM(F8:F10)</f>
        <v>7044516</v>
      </c>
      <c r="G14" s="212"/>
      <c r="H14" s="212"/>
      <c r="I14" s="212"/>
      <c r="J14" s="212"/>
    </row>
    <row r="17" spans="1:5" ht="23.25">
      <c r="A17" s="102" t="s">
        <v>358</v>
      </c>
      <c r="C17" s="102" t="s">
        <v>358</v>
      </c>
      <c r="E17" s="24" t="s">
        <v>358</v>
      </c>
    </row>
    <row r="18" spans="1:8" ht="23.25">
      <c r="A18" s="225" t="s">
        <v>359</v>
      </c>
      <c r="B18" s="225"/>
      <c r="C18" s="225" t="s">
        <v>363</v>
      </c>
      <c r="D18" s="225"/>
      <c r="E18" s="225" t="s">
        <v>361</v>
      </c>
      <c r="F18" s="225"/>
      <c r="G18" s="102"/>
      <c r="H18" s="69"/>
    </row>
    <row r="19" spans="1:8" ht="23.25">
      <c r="A19" s="225" t="s">
        <v>360</v>
      </c>
      <c r="B19" s="225"/>
      <c r="C19" s="225" t="s">
        <v>364</v>
      </c>
      <c r="D19" s="225"/>
      <c r="E19" s="225" t="s">
        <v>362</v>
      </c>
      <c r="F19" s="225"/>
      <c r="G19" s="225"/>
      <c r="H19" s="225"/>
    </row>
    <row r="20" spans="3:8" ht="23.25">
      <c r="C20" s="133"/>
      <c r="D20" s="133"/>
      <c r="E20" s="133"/>
      <c r="F20" s="133"/>
      <c r="G20" s="225"/>
      <c r="H20" s="225"/>
    </row>
    <row r="21" ht="23.25">
      <c r="C21" s="69"/>
    </row>
    <row r="22" ht="23.25">
      <c r="C22" s="69"/>
    </row>
    <row r="23" ht="23.25">
      <c r="C23" s="69"/>
    </row>
    <row r="24" ht="23.25">
      <c r="C24" s="69"/>
    </row>
    <row r="25" ht="23.25">
      <c r="C25" s="69"/>
    </row>
    <row r="26" ht="23.25">
      <c r="C26" s="69"/>
    </row>
    <row r="27" ht="23.25">
      <c r="C27" s="69"/>
    </row>
    <row r="28" ht="23.25">
      <c r="C28" s="69"/>
    </row>
    <row r="29" ht="23.25">
      <c r="C29" s="69"/>
    </row>
    <row r="30" ht="23.25">
      <c r="C30" s="69"/>
    </row>
    <row r="31" ht="23.25">
      <c r="C31" s="69"/>
    </row>
  </sheetData>
  <sheetProtection/>
  <mergeCells count="19">
    <mergeCell ref="E19:F19"/>
    <mergeCell ref="F5:F6"/>
    <mergeCell ref="A18:B18"/>
    <mergeCell ref="A19:B19"/>
    <mergeCell ref="G19:H19"/>
    <mergeCell ref="G20:H20"/>
    <mergeCell ref="C18:D18"/>
    <mergeCell ref="C19:D19"/>
    <mergeCell ref="E18:F18"/>
    <mergeCell ref="G5:H6"/>
    <mergeCell ref="A1:F1"/>
    <mergeCell ref="A2:F2"/>
    <mergeCell ref="A3:F3"/>
    <mergeCell ref="I5:J6"/>
    <mergeCell ref="D5:D6"/>
    <mergeCell ref="A5:A6"/>
    <mergeCell ref="B5:B6"/>
    <mergeCell ref="C5:C6"/>
    <mergeCell ref="E5:E6"/>
  </mergeCells>
  <printOptions/>
  <pageMargins left="1.3" right="0.16" top="0.75" bottom="0.27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chutikan</cp:lastModifiedBy>
  <cp:lastPrinted>2016-10-10T08:06:18Z</cp:lastPrinted>
  <dcterms:created xsi:type="dcterms:W3CDTF">2015-05-11T02:21:56Z</dcterms:created>
  <dcterms:modified xsi:type="dcterms:W3CDTF">2016-10-10T08:17:38Z</dcterms:modified>
  <cp:category/>
  <cp:version/>
  <cp:contentType/>
  <cp:contentStatus/>
</cp:coreProperties>
</file>